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60" firstSheet="4" activeTab="4"/>
  </bookViews>
  <sheets>
    <sheet name="สรุป" sheetId="1" r:id="rId1"/>
    <sheet name="ระยะ 1 " sheetId="2" r:id="rId2"/>
    <sheet name="ระยะ 2 สบพช" sheetId="3" r:id="rId3"/>
    <sheet name="ระยะ 3 พยาบาลใหม่" sheetId="4" r:id="rId4"/>
    <sheet name="ระยะ 4 พยาบาลใหม่ " sheetId="5" r:id="rId5"/>
  </sheets>
  <definedNames>
    <definedName name="_xlnm.Print_Area" localSheetId="1">'ระยะ 1 '!$A$1:$O$75</definedName>
    <definedName name="_xlnm.Print_Area" localSheetId="2">'ระยะ 2 สบพช'!$A$1:$N$53</definedName>
    <definedName name="_xlnm.Print_Area" localSheetId="3">'ระยะ 3 พยาบาลใหม่'!$A$1:$N$28</definedName>
  </definedNames>
  <calcPr fullCalcOnLoad="1"/>
</workbook>
</file>

<file path=xl/comments2.xml><?xml version="1.0" encoding="utf-8"?>
<comments xmlns="http://schemas.openxmlformats.org/spreadsheetml/2006/main">
  <authors>
    <author>itsc</author>
  </authors>
  <commentList>
    <comment ref="F64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2  คน
</t>
        </r>
      </text>
    </comment>
    <comment ref="F65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1 คน
</t>
        </r>
      </text>
    </comment>
    <comment ref="G64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1 คน ใหม่ปี 54</t>
        </r>
      </text>
    </comment>
    <comment ref="G65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3 คน ใหม่ปี 54
</t>
        </r>
      </text>
    </comment>
    <comment ref="G66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1 คน ใหม่ ปี 54</t>
        </r>
      </text>
    </comment>
    <comment ref="F44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ปรับตามเกณฑ์เงินเดือนใหม่ของสำนักงบประมาณ</t>
        </r>
      </text>
    </comment>
    <comment ref="H44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ปรับตามเกณฑ์เงินเดือนของสำนักงบประมาณ</t>
        </r>
      </text>
    </comment>
    <comment ref="H64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1 คน ใหม่ปี 54</t>
        </r>
      </text>
    </comment>
    <comment ref="H65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3 คน ใหม่ปี 54
</t>
        </r>
      </text>
    </comment>
    <comment ref="H66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1 คน ใหม่ ปี 54</t>
        </r>
      </text>
    </comment>
    <comment ref="I64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1 คน ใหม่ปี 54</t>
        </r>
      </text>
    </comment>
    <comment ref="I65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3 คน ใหม่ปี 54
</t>
        </r>
      </text>
    </comment>
    <comment ref="I66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1 คน ใหม่ ปี 54</t>
        </r>
      </text>
    </comment>
    <comment ref="J64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1 คน ใหม่ปี 54</t>
        </r>
      </text>
    </comment>
    <comment ref="J65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3 คน ใหม่ปี 54
</t>
        </r>
      </text>
    </comment>
    <comment ref="J66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1 คน ใหม่ ปี 54</t>
        </r>
      </text>
    </comment>
    <comment ref="K64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1 คน ใหม่ปี 54</t>
        </r>
      </text>
    </comment>
    <comment ref="K65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3 คน ใหม่ปี 54
</t>
        </r>
      </text>
    </comment>
    <comment ref="K66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1 คน ใหม่ ปี 54</t>
        </r>
      </text>
    </comment>
    <comment ref="L64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1 คน ใหม่ปี 54</t>
        </r>
      </text>
    </comment>
    <comment ref="L65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3 คน ใหม่ปี 54
</t>
        </r>
      </text>
    </comment>
    <comment ref="L66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1 คน ใหม่ ปี 54</t>
        </r>
      </text>
    </comment>
    <comment ref="N64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1 คน ใหม่ปี 54</t>
        </r>
      </text>
    </comment>
    <comment ref="N65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3 คน ใหม่ปี 54
</t>
        </r>
      </text>
    </comment>
    <comment ref="N66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1 คน ใหม่ ปี 54</t>
        </r>
      </text>
    </comment>
    <comment ref="M64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1 คน ใหม่ปี 54</t>
        </r>
      </text>
    </comment>
    <comment ref="M65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3 คน ใหม่ปี 54
</t>
        </r>
      </text>
    </comment>
    <comment ref="M66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1 คน ใหม่ ปี 54</t>
        </r>
      </text>
    </comment>
  </commentList>
</comments>
</file>

<file path=xl/comments3.xml><?xml version="1.0" encoding="utf-8"?>
<comments xmlns="http://schemas.openxmlformats.org/spreadsheetml/2006/main">
  <authors>
    <author>itsc</author>
  </authors>
  <commentList>
    <comment ref="F42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2  คน
</t>
        </r>
      </text>
    </comment>
    <comment ref="G42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1 คน ใหม่ปี 54</t>
        </r>
      </text>
    </comment>
    <comment ref="H42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1 คน ใหม่ปี 54</t>
        </r>
      </text>
    </comment>
    <comment ref="I42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1 คน ใหม่ปี 54</t>
        </r>
      </text>
    </comment>
    <comment ref="J42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1 คน ใหม่ปี 54</t>
        </r>
      </text>
    </comment>
    <comment ref="K42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1 คน ใหม่ปี 54</t>
        </r>
      </text>
    </comment>
    <comment ref="M42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1 คน ใหม่ปี 54</t>
        </r>
      </text>
    </comment>
    <comment ref="N42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1 คน ใหม่ปี 54</t>
        </r>
      </text>
    </comment>
    <comment ref="F43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1 คน
</t>
        </r>
      </text>
    </comment>
    <comment ref="G43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3 คน ใหม่ปี 54
</t>
        </r>
      </text>
    </comment>
    <comment ref="H43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3 คน ใหม่ปี 54
</t>
        </r>
      </text>
    </comment>
    <comment ref="I43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3 คน ใหม่ปี 54
</t>
        </r>
      </text>
    </comment>
    <comment ref="J43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3 คน ใหม่ปี 54
</t>
        </r>
      </text>
    </comment>
    <comment ref="K43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3 คน ใหม่ปี 54
</t>
        </r>
      </text>
    </comment>
    <comment ref="M43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3 คน ใหม่ปี 54
</t>
        </r>
      </text>
    </comment>
    <comment ref="N43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3 คน ใหม่ปี 54
</t>
        </r>
      </text>
    </comment>
    <comment ref="G44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1 คน ใหม่ ปี 54</t>
        </r>
      </text>
    </comment>
    <comment ref="H44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1 คน ใหม่ ปี 54</t>
        </r>
      </text>
    </comment>
    <comment ref="I44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1 คน ใหม่ ปี 54</t>
        </r>
      </text>
    </comment>
    <comment ref="J44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1 คน ใหม่ ปี 54</t>
        </r>
      </text>
    </comment>
    <comment ref="K44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1 คน ใหม่ ปี 54</t>
        </r>
      </text>
    </comment>
    <comment ref="M44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1 คน ใหม่ ปี 54</t>
        </r>
      </text>
    </comment>
    <comment ref="N44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1 คน ใหม่ ปี 54</t>
        </r>
      </text>
    </comment>
    <comment ref="L42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1 คน ใหม่ปี 54</t>
        </r>
      </text>
    </comment>
    <comment ref="L43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3 คน ใหม่ปี 54
</t>
        </r>
      </text>
    </comment>
    <comment ref="L44" authorId="0">
      <text>
        <r>
          <rPr>
            <b/>
            <sz val="8"/>
            <rFont val="Tahoma"/>
            <family val="2"/>
          </rPr>
          <t>itsc:</t>
        </r>
        <r>
          <rPr>
            <sz val="8"/>
            <rFont val="Tahoma"/>
            <family val="2"/>
          </rPr>
          <t xml:space="preserve">
1 คน ใหม่ ปี 54</t>
        </r>
      </text>
    </comment>
  </commentList>
</comments>
</file>

<file path=xl/comments5.xml><?xml version="1.0" encoding="utf-8"?>
<comments xmlns="http://schemas.openxmlformats.org/spreadsheetml/2006/main">
  <authors>
    <author>msu</author>
  </authors>
  <commentList>
    <comment ref="A32" authorId="0">
      <text>
        <r>
          <rPr>
            <b/>
            <sz val="9"/>
            <rFont val="Tahoma"/>
            <family val="2"/>
          </rPr>
          <t>คชจ/ห = 150,000 บาท/คน/ปี</t>
        </r>
      </text>
    </comment>
    <comment ref="A40" authorId="0">
      <text>
        <r>
          <rPr>
            <b/>
            <sz val="9"/>
            <rFont val="Tahoma"/>
            <family val="2"/>
          </rPr>
          <t>300,000 บาท/คน (ต่อเนื่อง 3ปี)</t>
        </r>
      </text>
    </comment>
    <comment ref="A41" authorId="0">
      <text>
        <r>
          <rPr>
            <b/>
            <sz val="9"/>
            <rFont val="Tahoma"/>
            <family val="2"/>
          </rPr>
          <t>720,000 บาท/คน (ต่อเนื่อง 3 ปี)</t>
        </r>
      </text>
    </comment>
    <comment ref="A42" authorId="0">
      <text>
        <r>
          <rPr>
            <b/>
            <sz val="9"/>
            <rFont val="Tahoma"/>
            <family val="2"/>
          </rPr>
          <t>1,500,000 บาท/คน (ต่อเนื่อง 4 ปี)</t>
        </r>
      </text>
    </comment>
  </commentList>
</comments>
</file>

<file path=xl/sharedStrings.xml><?xml version="1.0" encoding="utf-8"?>
<sst xmlns="http://schemas.openxmlformats.org/spreadsheetml/2006/main" count="197" uniqueCount="64">
  <si>
    <t>จำนวนนักศึกษา (คน)</t>
  </si>
  <si>
    <t>ชั้นปี</t>
  </si>
  <si>
    <t>รวม</t>
  </si>
  <si>
    <t>งบประมาณทั้งหมด</t>
  </si>
  <si>
    <t>หน่วย : บาท</t>
  </si>
  <si>
    <t>รายการ</t>
  </si>
  <si>
    <t>2555*</t>
  </si>
  <si>
    <t>รวมทั้งสิ้น</t>
  </si>
  <si>
    <t>1.  คชจ.ต่อหัวนักศึกษา</t>
  </si>
  <si>
    <t>2.  ค่าจ้างอาจารย์</t>
  </si>
  <si>
    <t>3.  ทุนพัฒนาอาจารย์</t>
  </si>
  <si>
    <t>4.  คชจ.พัฒนาประสิทธิภาพ</t>
  </si>
  <si>
    <t>1. งบดำเนินการ (ค่าใช้จ่ายต่อหัว)</t>
  </si>
  <si>
    <t xml:space="preserve">  - ปีที่ 1  </t>
  </si>
  <si>
    <t xml:space="preserve">  - ปีที่ 2 - 4   </t>
  </si>
  <si>
    <t xml:space="preserve">  - ปีที่ 5  </t>
  </si>
  <si>
    <t xml:space="preserve">2. งบฯ ค่าจ้างอาจารย์พยาบาล   อาจารย์ : นักศึกษา  =  1 : 8 </t>
  </si>
  <si>
    <t>ปี</t>
  </si>
  <si>
    <t>อาจารย์พยาบาล</t>
  </si>
  <si>
    <t>งบประมาณ</t>
  </si>
  <si>
    <t xml:space="preserve">จำนวน น.ศ. </t>
  </si>
  <si>
    <t>อาจารย์</t>
  </si>
  <si>
    <t>รวมเงินเดือน</t>
  </si>
  <si>
    <t xml:space="preserve">รวมเงินเดือนอัตราเดิม </t>
  </si>
  <si>
    <t>ใหม่</t>
  </si>
  <si>
    <t>ทั้งหมด</t>
  </si>
  <si>
    <t>ปริญญาเอก ( 23,410 )</t>
  </si>
  <si>
    <t>ปริญญาโท ( 17,330 )</t>
  </si>
  <si>
    <t>อัตราใหม่</t>
  </si>
  <si>
    <t>(บวกขั้นเงินเดือน 5%)</t>
  </si>
  <si>
    <t>(คน)</t>
  </si>
  <si>
    <t>(บาท)</t>
  </si>
  <si>
    <t>3. งบฯ ทุนพัฒนาอาจารย์</t>
  </si>
  <si>
    <t>ปีงบประมาณ</t>
  </si>
  <si>
    <t>1.  ป.เอก ในประเทศ</t>
  </si>
  <si>
    <t xml:space="preserve">2.  ป.เอก ร่วมผลิตกับต่างประเทศ </t>
  </si>
  <si>
    <t>3.  ป.เอก ต่างประเทศ</t>
  </si>
  <si>
    <t>4. งบฯ พัฒนาประสิทธิภาพการเรียนการสอน</t>
  </si>
  <si>
    <t>1.  คชจ.พัฒนาประสิทธิภาพการเรียนการสอน</t>
  </si>
  <si>
    <t xml:space="preserve">                  คณะพยาบาลศาสตร์   มหาวิทยาลัยมหาสารคาม</t>
  </si>
  <si>
    <t xml:space="preserve">                  คณะพยาบาลศาสตร์  มหาวิทยาลัยมหาสารคาม</t>
  </si>
  <si>
    <t>งบประมาณโครงการผลิตและพัฒนาศักยภาพแพทย์และบุคลากรทางด้านสาธารณสุข</t>
  </si>
  <si>
    <t>3.  งบทุนพัฒนาอาจารย์</t>
  </si>
  <si>
    <t>4.  งบพัฒนาประสิทธิภาพการเรียนการสอน</t>
  </si>
  <si>
    <t>1.  งบดำเนินงาน (คชจ.ต่อหัวนักศึกษา)</t>
  </si>
  <si>
    <t>2.  งบค่าจ้างอาจารย์</t>
  </si>
  <si>
    <t>คณะพยาบาลศาสตร์   มหาวิทยาลัยมหาสารคาม</t>
  </si>
  <si>
    <t>คิด 12 เดือน</t>
  </si>
  <si>
    <t>คณะพยาบาลศาสตร์   มหาวิทยาลัยมหาสารคาม (ตั้งงบคลอบคลุมรุ่นสุดท้ายถึงปีงบประมาณ 2556)</t>
  </si>
  <si>
    <t>ขอตั้ง  18,300  บาท / คน / ปี</t>
  </si>
  <si>
    <t>ขอตั้ง  110,000  บาท / คน / ปี</t>
  </si>
  <si>
    <t>ขอตั้ง  91,700  บาท / คน / ปี</t>
  </si>
  <si>
    <t>คิด 2 เดือน</t>
  </si>
  <si>
    <t>คิด 10 เดือน</t>
  </si>
  <si>
    <t>คณะพยาบาลศาสตร์ มหาวิทยาลัยมหาสารคาม ปีงบประมาณ พ.ศ. 2563</t>
  </si>
  <si>
    <r>
      <t xml:space="preserve">แผนการรับนิสิตพยาบาล  ปีงบประมาณ 2549-2552 </t>
    </r>
    <r>
      <rPr>
        <b/>
        <sz val="16"/>
        <color indexed="12"/>
        <rFont val="TH SarabunPSK"/>
        <family val="2"/>
      </rPr>
      <t>ระยะที่ 1</t>
    </r>
    <r>
      <rPr>
        <b/>
        <sz val="16"/>
        <rFont val="TH SarabunPSK"/>
        <family val="2"/>
      </rPr>
      <t xml:space="preserve"> งบประมาณโครงการผลิตพยาบาลเพิ่ม</t>
    </r>
    <r>
      <rPr>
        <b/>
        <sz val="16"/>
        <color indexed="12"/>
        <rFont val="TH SarabunPSK"/>
        <family val="2"/>
      </rPr>
      <t xml:space="preserve"> (สิ้นสุดโครงการแล้ว)</t>
    </r>
  </si>
  <si>
    <r>
      <t xml:space="preserve">แผนการรับนิสิตพยาบาล  ปีงบประมาณ 2553-2555 </t>
    </r>
    <r>
      <rPr>
        <b/>
        <sz val="16"/>
        <color indexed="12"/>
        <rFont val="TH SarabunPSK"/>
        <family val="2"/>
      </rPr>
      <t>ระยะที่ 2</t>
    </r>
    <r>
      <rPr>
        <b/>
        <sz val="16"/>
        <rFont val="TH SarabunPSK"/>
        <family val="2"/>
      </rPr>
      <t xml:space="preserve"> งบประมาณโครงการ สบพช </t>
    </r>
    <r>
      <rPr>
        <b/>
        <sz val="16"/>
        <color indexed="12"/>
        <rFont val="TH SarabunPSK"/>
        <family val="2"/>
      </rPr>
      <t>(สิ้นสุดโครงการแล้ว)</t>
    </r>
  </si>
  <si>
    <r>
      <t xml:space="preserve">แผนการรับนิสิตพยาบาล  ปีงบประมาณ 2556-2560 </t>
    </r>
    <r>
      <rPr>
        <b/>
        <sz val="16"/>
        <color indexed="12"/>
        <rFont val="TH SarabunPSK"/>
        <family val="2"/>
      </rPr>
      <t>ระยะที่ 3</t>
    </r>
    <r>
      <rPr>
        <b/>
        <sz val="16"/>
        <rFont val="TH SarabunPSK"/>
        <family val="2"/>
      </rPr>
      <t xml:space="preserve"> งบประมาณโครงการผลิตพยาบาลใหม่</t>
    </r>
  </si>
  <si>
    <t>-</t>
  </si>
  <si>
    <t>2. งบฯ ทุนพัฒนาอาจารย์</t>
  </si>
  <si>
    <t>1.  ป.เอก (ไทยในประเทศ)</t>
  </si>
  <si>
    <t>2.  ป.เอก (นานาชาติในประเทศ)</t>
  </si>
  <si>
    <t>3. ป.เอก (ต่างประเทศ)</t>
  </si>
  <si>
    <r>
      <t xml:space="preserve">แผนการรับนิสิตพยาบาล  ปีงบประมาณ 2561-2564 </t>
    </r>
    <r>
      <rPr>
        <b/>
        <sz val="16"/>
        <color indexed="12"/>
        <rFont val="TH SarabunPSK"/>
        <family val="2"/>
      </rPr>
      <t>ระยะที่ 4</t>
    </r>
    <r>
      <rPr>
        <b/>
        <sz val="16"/>
        <rFont val="TH SarabunPSK"/>
        <family val="2"/>
      </rPr>
      <t xml:space="preserve"> งบประมาณโครงการผลิตพยาบาลใหม่</t>
    </r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</si>
</sst>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??_);_(@_)"/>
    <numFmt numFmtId="193" formatCode="_(* #,##0.0_);_(* \(#,##0.0\);_(* &quot;-&quot;??_);_(@_)"/>
  </numFmts>
  <fonts count="59">
    <font>
      <sz val="10"/>
      <name val="Arial"/>
      <family val="0"/>
    </font>
    <font>
      <sz val="11"/>
      <color indexed="8"/>
      <name val="Tahoma"/>
      <family val="2"/>
    </font>
    <font>
      <sz val="14"/>
      <name val="CordiaUPC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b/>
      <sz val="16"/>
      <color indexed="12"/>
      <name val="TH SarabunPSK"/>
      <family val="2"/>
    </font>
    <font>
      <sz val="12"/>
      <name val="TH SarabunPSK"/>
      <family val="2"/>
    </font>
    <font>
      <b/>
      <sz val="9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0"/>
      <name val="TH SarabunPSK"/>
      <family val="2"/>
    </font>
    <font>
      <b/>
      <sz val="16"/>
      <color indexed="10"/>
      <name val="TH SarabunPSK"/>
      <family val="2"/>
    </font>
    <font>
      <sz val="10"/>
      <color indexed="10"/>
      <name val="TH SarabunPSK"/>
      <family val="2"/>
    </font>
    <font>
      <sz val="16"/>
      <color indexed="10"/>
      <name val="TH SarabunPSK"/>
      <family val="2"/>
    </font>
    <font>
      <b/>
      <sz val="14"/>
      <color indexed="1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H SarabunPSK"/>
      <family val="2"/>
    </font>
    <font>
      <b/>
      <sz val="16"/>
      <color rgb="FFFF0000"/>
      <name val="TH SarabunPSK"/>
      <family val="2"/>
    </font>
    <font>
      <sz val="10"/>
      <color rgb="FFFF0000"/>
      <name val="TH SarabunPSK"/>
      <family val="2"/>
    </font>
    <font>
      <sz val="16"/>
      <color rgb="FFFF0000"/>
      <name val="TH SarabunPSK"/>
      <family val="2"/>
    </font>
    <font>
      <b/>
      <sz val="14"/>
      <color rgb="FF0000FF"/>
      <name val="TH SarabunPSK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hair"/>
      <bottom style="thin"/>
    </border>
    <border>
      <left style="thin"/>
      <right style="medium"/>
      <top style="hair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 style="hair"/>
      <bottom/>
    </border>
    <border>
      <left style="thin"/>
      <right style="thin"/>
      <top style="hair"/>
      <bottom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</cellStyleXfs>
  <cellXfs count="21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92" fontId="7" fillId="0" borderId="14" xfId="42" applyNumberFormat="1" applyFont="1" applyBorder="1" applyAlignment="1">
      <alignment/>
    </xf>
    <xf numFmtId="192" fontId="7" fillId="0" borderId="15" xfId="42" applyNumberFormat="1" applyFont="1" applyBorder="1" applyAlignment="1">
      <alignment/>
    </xf>
    <xf numFmtId="192" fontId="7" fillId="0" borderId="13" xfId="42" applyNumberFormat="1" applyFont="1" applyBorder="1" applyAlignment="1">
      <alignment/>
    </xf>
    <xf numFmtId="0" fontId="8" fillId="0" borderId="16" xfId="0" applyFont="1" applyBorder="1" applyAlignment="1">
      <alignment horizontal="center"/>
    </xf>
    <xf numFmtId="192" fontId="7" fillId="0" borderId="16" xfId="42" applyNumberFormat="1" applyFont="1" applyBorder="1" applyAlignment="1">
      <alignment/>
    </xf>
    <xf numFmtId="192" fontId="7" fillId="0" borderId="17" xfId="42" applyNumberFormat="1" applyFont="1" applyBorder="1" applyAlignment="1">
      <alignment/>
    </xf>
    <xf numFmtId="192" fontId="7" fillId="0" borderId="18" xfId="42" applyNumberFormat="1" applyFont="1" applyBorder="1" applyAlignment="1">
      <alignment/>
    </xf>
    <xf numFmtId="192" fontId="8" fillId="0" borderId="11" xfId="0" applyNumberFormat="1" applyFont="1" applyBorder="1" applyAlignment="1">
      <alignment/>
    </xf>
    <xf numFmtId="192" fontId="8" fillId="0" borderId="12" xfId="0" applyNumberFormat="1" applyFont="1" applyBorder="1" applyAlignment="1">
      <alignment/>
    </xf>
    <xf numFmtId="192" fontId="8" fillId="0" borderId="10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53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192" fontId="7" fillId="0" borderId="14" xfId="42" applyNumberFormat="1" applyFont="1" applyBorder="1" applyAlignment="1">
      <alignment vertical="top"/>
    </xf>
    <xf numFmtId="192" fontId="7" fillId="0" borderId="15" xfId="42" applyNumberFormat="1" applyFont="1" applyBorder="1" applyAlignment="1">
      <alignment vertical="top"/>
    </xf>
    <xf numFmtId="0" fontId="7" fillId="0" borderId="0" xfId="0" applyFont="1" applyAlignment="1">
      <alignment vertical="top"/>
    </xf>
    <xf numFmtId="192" fontId="7" fillId="0" borderId="19" xfId="42" applyNumberFormat="1" applyFont="1" applyFill="1" applyBorder="1" applyAlignment="1">
      <alignment vertical="top"/>
    </xf>
    <xf numFmtId="192" fontId="7" fillId="0" borderId="20" xfId="42" applyNumberFormat="1" applyFont="1" applyFill="1" applyBorder="1" applyAlignment="1">
      <alignment vertical="top"/>
    </xf>
    <xf numFmtId="192" fontId="7" fillId="0" borderId="21" xfId="42" applyNumberFormat="1" applyFont="1" applyFill="1" applyBorder="1" applyAlignment="1">
      <alignment vertical="top"/>
    </xf>
    <xf numFmtId="192" fontId="7" fillId="0" borderId="22" xfId="42" applyNumberFormat="1" applyFont="1" applyFill="1" applyBorder="1" applyAlignment="1">
      <alignment vertical="top"/>
    </xf>
    <xf numFmtId="192" fontId="53" fillId="0" borderId="11" xfId="0" applyNumberFormat="1" applyFont="1" applyBorder="1" applyAlignment="1">
      <alignment/>
    </xf>
    <xf numFmtId="192" fontId="8" fillId="0" borderId="10" xfId="42" applyNumberFormat="1" applyFont="1" applyBorder="1" applyAlignment="1">
      <alignment/>
    </xf>
    <xf numFmtId="0" fontId="8" fillId="0" borderId="23" xfId="0" applyFont="1" applyBorder="1" applyAlignment="1">
      <alignment/>
    </xf>
    <xf numFmtId="192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24" xfId="55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8" fillId="0" borderId="13" xfId="55" applyFont="1" applyBorder="1" applyAlignment="1">
      <alignment horizontal="center" vertical="center" wrapText="1"/>
      <protection/>
    </xf>
    <xf numFmtId="0" fontId="8" fillId="0" borderId="24" xfId="55" applyFont="1" applyBorder="1" applyAlignment="1">
      <alignment horizontal="center"/>
      <protection/>
    </xf>
    <xf numFmtId="0" fontId="8" fillId="0" borderId="24" xfId="55" applyFont="1" applyBorder="1" applyAlignment="1">
      <alignment horizontal="center" vertical="center"/>
      <protection/>
    </xf>
    <xf numFmtId="0" fontId="8" fillId="0" borderId="25" xfId="55" applyFont="1" applyBorder="1" applyAlignment="1">
      <alignment horizontal="centerContinuous" vertical="center"/>
      <protection/>
    </xf>
    <xf numFmtId="0" fontId="8" fillId="0" borderId="26" xfId="55" applyFont="1" applyBorder="1" applyAlignment="1">
      <alignment horizontal="centerContinuous" vertical="center"/>
      <protection/>
    </xf>
    <xf numFmtId="0" fontId="8" fillId="0" borderId="27" xfId="55" applyFont="1" applyBorder="1" applyAlignment="1">
      <alignment horizontal="centerContinuous" vertical="center"/>
      <protection/>
    </xf>
    <xf numFmtId="0" fontId="8" fillId="0" borderId="0" xfId="55" applyFont="1" applyBorder="1" applyAlignment="1">
      <alignment horizontal="centerContinuous" vertical="center"/>
      <protection/>
    </xf>
    <xf numFmtId="0" fontId="8" fillId="0" borderId="13" xfId="55" applyFont="1" applyBorder="1" applyAlignment="1">
      <alignment horizontal="center"/>
      <protection/>
    </xf>
    <xf numFmtId="0" fontId="8" fillId="0" borderId="13" xfId="55" applyFont="1" applyBorder="1" applyAlignment="1">
      <alignment horizontal="center" vertical="center"/>
      <protection/>
    </xf>
    <xf numFmtId="0" fontId="8" fillId="0" borderId="28" xfId="55" applyFont="1" applyBorder="1" applyAlignment="1">
      <alignment horizontal="centerContinuous" vertical="center"/>
      <protection/>
    </xf>
    <xf numFmtId="0" fontId="8" fillId="0" borderId="21" xfId="55" applyFont="1" applyBorder="1" applyAlignment="1">
      <alignment horizontal="centerContinuous" vertical="center"/>
      <protection/>
    </xf>
    <xf numFmtId="0" fontId="8" fillId="0" borderId="28" xfId="55" applyFont="1" applyBorder="1" applyAlignment="1">
      <alignment vertical="center"/>
      <protection/>
    </xf>
    <xf numFmtId="0" fontId="8" fillId="0" borderId="21" xfId="55" applyFont="1" applyBorder="1" applyAlignment="1">
      <alignment vertical="center"/>
      <protection/>
    </xf>
    <xf numFmtId="0" fontId="8" fillId="0" borderId="0" xfId="55" applyFont="1" applyBorder="1" applyAlignment="1">
      <alignment vertical="center"/>
      <protection/>
    </xf>
    <xf numFmtId="0" fontId="8" fillId="0" borderId="29" xfId="55" applyFont="1" applyBorder="1" applyAlignment="1">
      <alignment horizontal="center" vertical="center" wrapText="1"/>
      <protection/>
    </xf>
    <xf numFmtId="0" fontId="8" fillId="0" borderId="29" xfId="55" applyFont="1" applyBorder="1" applyAlignment="1">
      <alignment horizontal="center"/>
      <protection/>
    </xf>
    <xf numFmtId="0" fontId="8" fillId="0" borderId="10" xfId="55" applyFont="1" applyBorder="1" applyAlignment="1">
      <alignment horizontal="center"/>
      <protection/>
    </xf>
    <xf numFmtId="0" fontId="8" fillId="0" borderId="12" xfId="55" applyFont="1" applyBorder="1" applyAlignment="1">
      <alignment horizontal="center"/>
      <protection/>
    </xf>
    <xf numFmtId="0" fontId="8" fillId="0" borderId="11" xfId="55" applyFont="1" applyBorder="1" applyAlignment="1">
      <alignment horizontal="center"/>
      <protection/>
    </xf>
    <xf numFmtId="0" fontId="8" fillId="0" borderId="27" xfId="55" applyFont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192" fontId="8" fillId="0" borderId="24" xfId="42" applyNumberFormat="1" applyFont="1" applyBorder="1" applyAlignment="1">
      <alignment horizontal="center"/>
    </xf>
    <xf numFmtId="192" fontId="8" fillId="0" borderId="30" xfId="42" applyNumberFormat="1" applyFont="1" applyBorder="1" applyAlignment="1">
      <alignment horizontal="center"/>
    </xf>
    <xf numFmtId="192" fontId="8" fillId="0" borderId="26" xfId="42" applyNumberFormat="1" applyFont="1" applyBorder="1" applyAlignment="1">
      <alignment horizontal="center"/>
    </xf>
    <xf numFmtId="192" fontId="8" fillId="0" borderId="31" xfId="42" applyNumberFormat="1" applyFont="1" applyBorder="1" applyAlignment="1">
      <alignment horizontal="center"/>
    </xf>
    <xf numFmtId="0" fontId="8" fillId="0" borderId="16" xfId="55" applyFont="1" applyBorder="1" applyAlignment="1">
      <alignment horizontal="center" vertical="center"/>
      <protection/>
    </xf>
    <xf numFmtId="192" fontId="8" fillId="0" borderId="16" xfId="42" applyNumberFormat="1" applyFont="1" applyBorder="1" applyAlignment="1">
      <alignment horizontal="center"/>
    </xf>
    <xf numFmtId="192" fontId="8" fillId="0" borderId="18" xfId="42" applyNumberFormat="1" applyFont="1" applyBorder="1" applyAlignment="1">
      <alignment horizontal="center"/>
    </xf>
    <xf numFmtId="192" fontId="8" fillId="0" borderId="17" xfId="42" applyNumberFormat="1" applyFont="1" applyBorder="1" applyAlignment="1">
      <alignment horizontal="center"/>
    </xf>
    <xf numFmtId="0" fontId="8" fillId="0" borderId="32" xfId="55" applyFont="1" applyBorder="1" applyAlignment="1">
      <alignment horizontal="center" vertical="center"/>
      <protection/>
    </xf>
    <xf numFmtId="192" fontId="8" fillId="0" borderId="32" xfId="42" applyNumberFormat="1" applyFont="1" applyBorder="1" applyAlignment="1">
      <alignment horizontal="center"/>
    </xf>
    <xf numFmtId="192" fontId="8" fillId="0" borderId="33" xfId="42" applyNumberFormat="1" applyFont="1" applyBorder="1" applyAlignment="1">
      <alignment horizontal="center"/>
    </xf>
    <xf numFmtId="192" fontId="8" fillId="0" borderId="34" xfId="42" applyNumberFormat="1" applyFont="1" applyBorder="1" applyAlignment="1">
      <alignment horizontal="center"/>
    </xf>
    <xf numFmtId="0" fontId="8" fillId="0" borderId="35" xfId="55" applyFont="1" applyBorder="1" applyAlignment="1">
      <alignment horizontal="center"/>
      <protection/>
    </xf>
    <xf numFmtId="192" fontId="8" fillId="0" borderId="35" xfId="42" applyNumberFormat="1" applyFont="1" applyBorder="1" applyAlignment="1">
      <alignment horizontal="center"/>
    </xf>
    <xf numFmtId="192" fontId="6" fillId="0" borderId="35" xfId="42" applyNumberFormat="1" applyFont="1" applyBorder="1" applyAlignment="1">
      <alignment horizontal="center"/>
    </xf>
    <xf numFmtId="192" fontId="8" fillId="0" borderId="36" xfId="42" applyNumberFormat="1" applyFont="1" applyBorder="1" applyAlignment="1">
      <alignment horizontal="center"/>
    </xf>
    <xf numFmtId="192" fontId="8" fillId="0" borderId="37" xfId="42" applyNumberFormat="1" applyFont="1" applyBorder="1" applyAlignment="1">
      <alignment horizontal="center"/>
    </xf>
    <xf numFmtId="0" fontId="8" fillId="0" borderId="16" xfId="55" applyFont="1" applyBorder="1" applyAlignment="1">
      <alignment horizontal="center"/>
      <protection/>
    </xf>
    <xf numFmtId="192" fontId="6" fillId="0" borderId="16" xfId="42" applyNumberFormat="1" applyFont="1" applyBorder="1" applyAlignment="1">
      <alignment horizontal="center"/>
    </xf>
    <xf numFmtId="0" fontId="53" fillId="0" borderId="16" xfId="55" applyFont="1" applyBorder="1" applyAlignment="1">
      <alignment horizontal="center"/>
      <protection/>
    </xf>
    <xf numFmtId="192" fontId="53" fillId="0" borderId="16" xfId="42" applyNumberFormat="1" applyFont="1" applyBorder="1" applyAlignment="1">
      <alignment horizontal="center"/>
    </xf>
    <xf numFmtId="192" fontId="54" fillId="0" borderId="16" xfId="42" applyNumberFormat="1" applyFont="1" applyBorder="1" applyAlignment="1">
      <alignment horizontal="center"/>
    </xf>
    <xf numFmtId="192" fontId="53" fillId="0" borderId="36" xfId="42" applyNumberFormat="1" applyFont="1" applyBorder="1" applyAlignment="1">
      <alignment horizontal="center"/>
    </xf>
    <xf numFmtId="192" fontId="53" fillId="0" borderId="17" xfId="42" applyNumberFormat="1" applyFont="1" applyBorder="1" applyAlignment="1">
      <alignment horizontal="center"/>
    </xf>
    <xf numFmtId="0" fontId="55" fillId="0" borderId="0" xfId="0" applyFont="1" applyAlignment="1">
      <alignment/>
    </xf>
    <xf numFmtId="192" fontId="8" fillId="0" borderId="13" xfId="42" applyNumberFormat="1" applyFont="1" applyBorder="1" applyAlignment="1">
      <alignment horizontal="center"/>
    </xf>
    <xf numFmtId="192" fontId="6" fillId="0" borderId="31" xfId="42" applyNumberFormat="1" applyFont="1" applyBorder="1" applyAlignment="1">
      <alignment horizontal="center"/>
    </xf>
    <xf numFmtId="192" fontId="8" fillId="0" borderId="15" xfId="42" applyNumberFormat="1" applyFont="1" applyBorder="1" applyAlignment="1">
      <alignment horizontal="center"/>
    </xf>
    <xf numFmtId="0" fontId="8" fillId="0" borderId="38" xfId="55" applyFont="1" applyBorder="1" applyAlignment="1">
      <alignment horizontal="center"/>
      <protection/>
    </xf>
    <xf numFmtId="192" fontId="8" fillId="0" borderId="10" xfId="42" applyNumberFormat="1" applyFont="1" applyBorder="1" applyAlignment="1">
      <alignment horizontal="center"/>
    </xf>
    <xf numFmtId="192" fontId="6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192" fontId="8" fillId="0" borderId="12" xfId="42" applyNumberFormat="1" applyFont="1" applyBorder="1" applyAlignment="1">
      <alignment horizontal="center"/>
    </xf>
    <xf numFmtId="192" fontId="8" fillId="0" borderId="11" xfId="42" applyNumberFormat="1" applyFont="1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192" fontId="7" fillId="0" borderId="10" xfId="42" applyNumberFormat="1" applyFont="1" applyBorder="1" applyAlignment="1">
      <alignment vertical="top"/>
    </xf>
    <xf numFmtId="191" fontId="8" fillId="0" borderId="10" xfId="42" applyFont="1" applyBorder="1" applyAlignment="1">
      <alignment horizontal="center"/>
    </xf>
    <xf numFmtId="191" fontId="8" fillId="0" borderId="10" xfId="42" applyFont="1" applyBorder="1" applyAlignment="1">
      <alignment/>
    </xf>
    <xf numFmtId="192" fontId="11" fillId="0" borderId="14" xfId="42" applyNumberFormat="1" applyFont="1" applyFill="1" applyBorder="1" applyAlignment="1">
      <alignment vertical="center"/>
    </xf>
    <xf numFmtId="192" fontId="7" fillId="0" borderId="10" xfId="42" applyNumberFormat="1" applyFont="1" applyBorder="1" applyAlignment="1">
      <alignment vertical="center"/>
    </xf>
    <xf numFmtId="0" fontId="7" fillId="0" borderId="13" xfId="0" applyFont="1" applyBorder="1" applyAlignment="1">
      <alignment horizontal="left" vertical="top" wrapText="1"/>
    </xf>
    <xf numFmtId="0" fontId="7" fillId="0" borderId="39" xfId="0" applyFont="1" applyFill="1" applyBorder="1" applyAlignment="1">
      <alignment horizontal="left" vertical="top" wrapText="1"/>
    </xf>
    <xf numFmtId="0" fontId="7" fillId="0" borderId="29" xfId="0" applyFont="1" applyFill="1" applyBorder="1" applyAlignment="1">
      <alignment horizontal="left" vertical="top" wrapText="1"/>
    </xf>
    <xf numFmtId="0" fontId="10" fillId="0" borderId="40" xfId="0" applyFont="1" applyBorder="1" applyAlignment="1">
      <alignment horizontal="center"/>
    </xf>
    <xf numFmtId="0" fontId="10" fillId="0" borderId="10" xfId="0" applyFont="1" applyBorder="1" applyAlignment="1">
      <alignment horizontal="left" vertical="top" wrapText="1"/>
    </xf>
    <xf numFmtId="192" fontId="10" fillId="0" borderId="10" xfId="42" applyNumberFormat="1" applyFont="1" applyBorder="1" applyAlignment="1">
      <alignment vertical="top"/>
    </xf>
    <xf numFmtId="0" fontId="10" fillId="0" borderId="10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 wrapText="1"/>
    </xf>
    <xf numFmtId="192" fontId="56" fillId="0" borderId="10" xfId="42" applyNumberFormat="1" applyFont="1" applyBorder="1" applyAlignment="1">
      <alignment vertical="top"/>
    </xf>
    <xf numFmtId="192" fontId="10" fillId="0" borderId="0" xfId="0" applyNumberFormat="1" applyFont="1" applyAlignment="1">
      <alignment/>
    </xf>
    <xf numFmtId="0" fontId="8" fillId="0" borderId="41" xfId="0" applyFont="1" applyBorder="1" applyAlignment="1">
      <alignment horizontal="center"/>
    </xf>
    <xf numFmtId="0" fontId="8" fillId="0" borderId="27" xfId="0" applyFont="1" applyBorder="1" applyAlignment="1">
      <alignment/>
    </xf>
    <xf numFmtId="192" fontId="7" fillId="0" borderId="27" xfId="42" applyNumberFormat="1" applyFont="1" applyBorder="1" applyAlignment="1">
      <alignment/>
    </xf>
    <xf numFmtId="192" fontId="8" fillId="0" borderId="27" xfId="42" applyNumberFormat="1" applyFont="1" applyBorder="1" applyAlignment="1">
      <alignment/>
    </xf>
    <xf numFmtId="192" fontId="7" fillId="0" borderId="27" xfId="42" applyNumberFormat="1" applyFont="1" applyBorder="1" applyAlignment="1">
      <alignment vertical="top"/>
    </xf>
    <xf numFmtId="192" fontId="7" fillId="0" borderId="42" xfId="42" applyNumberFormat="1" applyFont="1" applyFill="1" applyBorder="1" applyAlignment="1">
      <alignment vertical="top"/>
    </xf>
    <xf numFmtId="192" fontId="7" fillId="0" borderId="28" xfId="42" applyNumberFormat="1" applyFont="1" applyFill="1" applyBorder="1" applyAlignment="1">
      <alignment vertical="top"/>
    </xf>
    <xf numFmtId="192" fontId="8" fillId="0" borderId="41" xfId="0" applyNumberFormat="1" applyFont="1" applyBorder="1" applyAlignment="1">
      <alignment/>
    </xf>
    <xf numFmtId="192" fontId="7" fillId="0" borderId="27" xfId="42" applyNumberFormat="1" applyFont="1" applyFill="1" applyBorder="1" applyAlignment="1">
      <alignment vertical="top"/>
    </xf>
    <xf numFmtId="0" fontId="8" fillId="0" borderId="11" xfId="0" applyFont="1" applyFill="1" applyBorder="1" applyAlignment="1">
      <alignment horizontal="center"/>
    </xf>
    <xf numFmtId="192" fontId="7" fillId="0" borderId="0" xfId="42" applyNumberFormat="1" applyFont="1" applyAlignment="1">
      <alignment/>
    </xf>
    <xf numFmtId="192" fontId="7" fillId="0" borderId="43" xfId="42" applyNumberFormat="1" applyFont="1" applyBorder="1" applyAlignment="1">
      <alignment/>
    </xf>
    <xf numFmtId="192" fontId="7" fillId="0" borderId="44" xfId="42" applyNumberFormat="1" applyFont="1" applyBorder="1" applyAlignment="1">
      <alignment/>
    </xf>
    <xf numFmtId="192" fontId="8" fillId="0" borderId="38" xfId="0" applyNumberFormat="1" applyFont="1" applyBorder="1" applyAlignment="1">
      <alignment/>
    </xf>
    <xf numFmtId="0" fontId="8" fillId="7" borderId="11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8" fillId="7" borderId="38" xfId="0" applyFont="1" applyFill="1" applyBorder="1" applyAlignment="1">
      <alignment horizontal="center"/>
    </xf>
    <xf numFmtId="192" fontId="57" fillId="0" borderId="11" xfId="0" applyNumberFormat="1" applyFont="1" applyBorder="1" applyAlignment="1">
      <alignment/>
    </xf>
    <xf numFmtId="0" fontId="57" fillId="0" borderId="11" xfId="0" applyFont="1" applyBorder="1" applyAlignment="1">
      <alignment horizontal="center"/>
    </xf>
    <xf numFmtId="0" fontId="7" fillId="0" borderId="0" xfId="62" applyFont="1">
      <alignment/>
      <protection/>
    </xf>
    <xf numFmtId="0" fontId="8" fillId="0" borderId="0" xfId="62" applyFont="1">
      <alignment/>
      <protection/>
    </xf>
    <xf numFmtId="0" fontId="8" fillId="0" borderId="10" xfId="62" applyFont="1" applyBorder="1" applyAlignment="1">
      <alignment horizontal="center"/>
      <protection/>
    </xf>
    <xf numFmtId="0" fontId="8" fillId="0" borderId="11" xfId="62" applyFont="1" applyBorder="1" applyAlignment="1">
      <alignment horizontal="center"/>
      <protection/>
    </xf>
    <xf numFmtId="0" fontId="8" fillId="0" borderId="13" xfId="62" applyFont="1" applyBorder="1" applyAlignment="1">
      <alignment horizontal="center"/>
      <protection/>
    </xf>
    <xf numFmtId="192" fontId="7" fillId="0" borderId="14" xfId="42" applyNumberFormat="1" applyFont="1" applyBorder="1" applyAlignment="1">
      <alignment horizontal="center"/>
    </xf>
    <xf numFmtId="0" fontId="8" fillId="0" borderId="16" xfId="62" applyFont="1" applyBorder="1" applyAlignment="1">
      <alignment horizontal="center"/>
      <protection/>
    </xf>
    <xf numFmtId="192" fontId="7" fillId="0" borderId="16" xfId="42" applyNumberFormat="1" applyFont="1" applyBorder="1" applyAlignment="1">
      <alignment horizontal="right"/>
    </xf>
    <xf numFmtId="192" fontId="13" fillId="0" borderId="16" xfId="42" applyNumberFormat="1" applyFont="1" applyBorder="1" applyAlignment="1">
      <alignment/>
    </xf>
    <xf numFmtId="192" fontId="8" fillId="0" borderId="11" xfId="62" applyNumberFormat="1" applyFont="1" applyBorder="1">
      <alignment/>
      <protection/>
    </xf>
    <xf numFmtId="192" fontId="8" fillId="0" borderId="38" xfId="62" applyNumberFormat="1" applyFont="1" applyBorder="1">
      <alignment/>
      <protection/>
    </xf>
    <xf numFmtId="192" fontId="8" fillId="0" borderId="10" xfId="62" applyNumberFormat="1" applyFont="1" applyBorder="1">
      <alignment/>
      <protection/>
    </xf>
    <xf numFmtId="0" fontId="8" fillId="0" borderId="0" xfId="62" applyFont="1" applyFill="1">
      <alignment/>
      <protection/>
    </xf>
    <xf numFmtId="0" fontId="8" fillId="0" borderId="11" xfId="62" applyFont="1" applyFill="1" applyBorder="1" applyAlignment="1">
      <alignment horizontal="center"/>
      <protection/>
    </xf>
    <xf numFmtId="0" fontId="8" fillId="0" borderId="27" xfId="62" applyFont="1" applyBorder="1">
      <alignment/>
      <protection/>
    </xf>
    <xf numFmtId="0" fontId="7" fillId="0" borderId="35" xfId="62" applyFont="1" applyBorder="1" applyAlignment="1">
      <alignment horizontal="left" vertical="top" wrapText="1"/>
      <protection/>
    </xf>
    <xf numFmtId="192" fontId="7" fillId="0" borderId="37" xfId="42" applyNumberFormat="1" applyFont="1" applyBorder="1" applyAlignment="1">
      <alignment horizontal="center" vertical="top"/>
    </xf>
    <xf numFmtId="192" fontId="7" fillId="0" borderId="45" xfId="42" applyNumberFormat="1" applyFont="1" applyBorder="1" applyAlignment="1">
      <alignment horizontal="center" vertical="top"/>
    </xf>
    <xf numFmtId="192" fontId="7" fillId="0" borderId="35" xfId="42" applyNumberFormat="1" applyFont="1" applyBorder="1" applyAlignment="1">
      <alignment horizontal="center" vertical="top"/>
    </xf>
    <xf numFmtId="192" fontId="7" fillId="0" borderId="46" xfId="42" applyNumberFormat="1" applyFont="1" applyBorder="1" applyAlignment="1">
      <alignment vertical="top"/>
    </xf>
    <xf numFmtId="0" fontId="7" fillId="0" borderId="47" xfId="62" applyFont="1" applyBorder="1" applyAlignment="1">
      <alignment vertical="top"/>
      <protection/>
    </xf>
    <xf numFmtId="0" fontId="7" fillId="0" borderId="16" xfId="62" applyFont="1" applyFill="1" applyBorder="1" applyAlignment="1">
      <alignment horizontal="left" vertical="top" wrapText="1"/>
      <protection/>
    </xf>
    <xf numFmtId="192" fontId="7" fillId="0" borderId="17" xfId="42" applyNumberFormat="1" applyFont="1" applyFill="1" applyBorder="1" applyAlignment="1">
      <alignment horizontal="center" vertical="top"/>
    </xf>
    <xf numFmtId="192" fontId="7" fillId="0" borderId="43" xfId="42" applyNumberFormat="1" applyFont="1" applyFill="1" applyBorder="1" applyAlignment="1">
      <alignment horizontal="center" vertical="top"/>
    </xf>
    <xf numFmtId="192" fontId="7" fillId="0" borderId="16" xfId="42" applyNumberFormat="1" applyFont="1" applyFill="1" applyBorder="1" applyAlignment="1">
      <alignment horizontal="center" vertical="top"/>
    </xf>
    <xf numFmtId="192" fontId="7" fillId="0" borderId="44" xfId="42" applyNumberFormat="1" applyFont="1" applyFill="1" applyBorder="1" applyAlignment="1">
      <alignment horizontal="center" vertical="top"/>
    </xf>
    <xf numFmtId="192" fontId="7" fillId="0" borderId="16" xfId="42" applyNumberFormat="1" applyFont="1" applyBorder="1" applyAlignment="1">
      <alignment horizontal="center" vertical="top"/>
    </xf>
    <xf numFmtId="192" fontId="7" fillId="0" borderId="43" xfId="42" applyNumberFormat="1" applyFont="1" applyFill="1" applyBorder="1" applyAlignment="1">
      <alignment vertical="top"/>
    </xf>
    <xf numFmtId="0" fontId="7" fillId="0" borderId="44" xfId="62" applyFont="1" applyBorder="1" applyAlignment="1">
      <alignment vertical="top"/>
      <protection/>
    </xf>
    <xf numFmtId="0" fontId="7" fillId="0" borderId="29" xfId="62" applyFont="1" applyFill="1" applyBorder="1" applyAlignment="1">
      <alignment horizontal="left" vertical="top" wrapText="1"/>
      <protection/>
    </xf>
    <xf numFmtId="192" fontId="7" fillId="0" borderId="21" xfId="42" applyNumberFormat="1" applyFont="1" applyFill="1" applyBorder="1" applyAlignment="1">
      <alignment horizontal="center" vertical="top"/>
    </xf>
    <xf numFmtId="192" fontId="7" fillId="0" borderId="28" xfId="42" applyNumberFormat="1" applyFont="1" applyFill="1" applyBorder="1" applyAlignment="1">
      <alignment horizontal="center" vertical="top"/>
    </xf>
    <xf numFmtId="192" fontId="7" fillId="0" borderId="29" xfId="42" applyNumberFormat="1" applyFont="1" applyFill="1" applyBorder="1" applyAlignment="1">
      <alignment horizontal="center" vertical="top"/>
    </xf>
    <xf numFmtId="192" fontId="7" fillId="0" borderId="40" xfId="42" applyNumberFormat="1" applyFont="1" applyFill="1" applyBorder="1" applyAlignment="1">
      <alignment horizontal="center" vertical="top"/>
    </xf>
    <xf numFmtId="192" fontId="7" fillId="0" borderId="13" xfId="42" applyNumberFormat="1" applyFont="1" applyBorder="1" applyAlignment="1">
      <alignment horizontal="center" vertical="top"/>
    </xf>
    <xf numFmtId="0" fontId="7" fillId="0" borderId="0" xfId="62" applyFont="1" applyAlignment="1">
      <alignment vertical="top"/>
      <protection/>
    </xf>
    <xf numFmtId="192" fontId="8" fillId="0" borderId="11" xfId="62" applyNumberFormat="1" applyFont="1" applyBorder="1" applyAlignment="1">
      <alignment horizontal="center"/>
      <protection/>
    </xf>
    <xf numFmtId="192" fontId="8" fillId="0" borderId="10" xfId="62" applyNumberFormat="1" applyFont="1" applyBorder="1" applyAlignment="1">
      <alignment horizontal="center"/>
      <protection/>
    </xf>
    <xf numFmtId="0" fontId="9" fillId="0" borderId="0" xfId="62" applyFont="1">
      <alignment/>
      <protection/>
    </xf>
    <xf numFmtId="192" fontId="7" fillId="0" borderId="0" xfId="62" applyNumberFormat="1" applyFont="1" applyBorder="1">
      <alignment/>
      <protection/>
    </xf>
    <xf numFmtId="192" fontId="7" fillId="0" borderId="14" xfId="42" applyNumberFormat="1" applyFont="1" applyBorder="1" applyAlignment="1">
      <alignment horizontal="right"/>
    </xf>
    <xf numFmtId="192" fontId="7" fillId="0" borderId="24" xfId="42" applyNumberFormat="1" applyFont="1" applyBorder="1" applyAlignment="1">
      <alignment horizontal="right"/>
    </xf>
    <xf numFmtId="192" fontId="7" fillId="0" borderId="17" xfId="42" applyNumberFormat="1" applyFont="1" applyBorder="1" applyAlignment="1">
      <alignment horizontal="right"/>
    </xf>
    <xf numFmtId="192" fontId="7" fillId="0" borderId="13" xfId="42" applyNumberFormat="1" applyFont="1" applyBorder="1" applyAlignment="1">
      <alignment horizontal="right"/>
    </xf>
    <xf numFmtId="0" fontId="8" fillId="0" borderId="27" xfId="62" applyFont="1" applyBorder="1" applyAlignment="1">
      <alignment/>
      <protection/>
    </xf>
    <xf numFmtId="0" fontId="8" fillId="0" borderId="0" xfId="62" applyFont="1" applyBorder="1" applyAlignment="1">
      <alignment/>
      <protection/>
    </xf>
    <xf numFmtId="0" fontId="7" fillId="0" borderId="10" xfId="62" applyFont="1" applyBorder="1" applyAlignment="1">
      <alignment vertical="top" wrapText="1"/>
      <protection/>
    </xf>
    <xf numFmtId="192" fontId="7" fillId="0" borderId="10" xfId="42" applyNumberFormat="1" applyFont="1" applyBorder="1" applyAlignment="1">
      <alignment horizontal="right" vertical="top"/>
    </xf>
    <xf numFmtId="192" fontId="7" fillId="0" borderId="10" xfId="42" applyNumberFormat="1" applyFont="1" applyBorder="1" applyAlignment="1">
      <alignment horizontal="center" vertical="top"/>
    </xf>
    <xf numFmtId="3" fontId="8" fillId="0" borderId="10" xfId="42" applyNumberFormat="1" applyFont="1" applyBorder="1" applyAlignment="1">
      <alignment horizontal="right"/>
    </xf>
    <xf numFmtId="0" fontId="8" fillId="7" borderId="11" xfId="62" applyFont="1" applyFill="1" applyBorder="1" applyAlignment="1">
      <alignment horizontal="center"/>
      <protection/>
    </xf>
    <xf numFmtId="0" fontId="8" fillId="7" borderId="38" xfId="62" applyFont="1" applyFill="1" applyBorder="1" applyAlignment="1">
      <alignment horizontal="center"/>
      <protection/>
    </xf>
    <xf numFmtId="0" fontId="57" fillId="7" borderId="11" xfId="62" applyFont="1" applyFill="1" applyBorder="1" applyAlignment="1">
      <alignment horizontal="center"/>
      <protection/>
    </xf>
    <xf numFmtId="192" fontId="57" fillId="0" borderId="11" xfId="62" applyNumberFormat="1" applyFont="1" applyBorder="1">
      <alignment/>
      <protection/>
    </xf>
    <xf numFmtId="0" fontId="57" fillId="0" borderId="11" xfId="62" applyFont="1" applyFill="1" applyBorder="1" applyAlignment="1">
      <alignment horizontal="center"/>
      <protection/>
    </xf>
    <xf numFmtId="3" fontId="57" fillId="0" borderId="10" xfId="42" applyNumberFormat="1" applyFont="1" applyBorder="1" applyAlignment="1">
      <alignment horizontal="right"/>
    </xf>
    <xf numFmtId="0" fontId="6" fillId="7" borderId="10" xfId="0" applyFont="1" applyFill="1" applyBorder="1" applyAlignment="1">
      <alignment horizontal="center"/>
    </xf>
    <xf numFmtId="192" fontId="6" fillId="7" borderId="10" xfId="0" applyNumberFormat="1" applyFont="1" applyFill="1" applyBorder="1" applyAlignment="1">
      <alignment/>
    </xf>
    <xf numFmtId="0" fontId="6" fillId="7" borderId="11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28" xfId="55" applyFont="1" applyBorder="1" applyAlignment="1">
      <alignment horizontal="center" vertical="center"/>
      <protection/>
    </xf>
    <xf numFmtId="0" fontId="8" fillId="0" borderId="21" xfId="55" applyFont="1" applyBorder="1" applyAlignment="1">
      <alignment horizontal="center" vertical="center"/>
      <protection/>
    </xf>
    <xf numFmtId="0" fontId="8" fillId="0" borderId="24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top"/>
    </xf>
    <xf numFmtId="0" fontId="8" fillId="0" borderId="25" xfId="55" applyFont="1" applyBorder="1" applyAlignment="1">
      <alignment horizontal="center"/>
      <protection/>
    </xf>
    <xf numFmtId="0" fontId="8" fillId="0" borderId="48" xfId="55" applyFont="1" applyBorder="1" applyAlignment="1">
      <alignment horizontal="center"/>
      <protection/>
    </xf>
    <xf numFmtId="0" fontId="8" fillId="0" borderId="28" xfId="55" applyFont="1" applyBorder="1" applyAlignment="1">
      <alignment horizontal="center"/>
      <protection/>
    </xf>
    <xf numFmtId="0" fontId="8" fillId="0" borderId="49" xfId="55" applyFont="1" applyBorder="1" applyAlignment="1">
      <alignment horizontal="center"/>
      <protection/>
    </xf>
    <xf numFmtId="0" fontId="8" fillId="0" borderId="50" xfId="55" applyFont="1" applyBorder="1" applyAlignment="1">
      <alignment horizontal="center"/>
      <protection/>
    </xf>
    <xf numFmtId="0" fontId="8" fillId="0" borderId="26" xfId="55" applyFont="1" applyBorder="1" applyAlignment="1">
      <alignment horizontal="center"/>
      <protection/>
    </xf>
    <xf numFmtId="0" fontId="8" fillId="0" borderId="51" xfId="55" applyFont="1" applyBorder="1" applyAlignment="1">
      <alignment horizontal="center"/>
      <protection/>
    </xf>
    <xf numFmtId="0" fontId="8" fillId="0" borderId="21" xfId="55" applyFont="1" applyBorder="1" applyAlignment="1">
      <alignment horizontal="center"/>
      <protection/>
    </xf>
    <xf numFmtId="0" fontId="8" fillId="0" borderId="38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7" borderId="40" xfId="55" applyFont="1" applyFill="1" applyBorder="1" applyAlignment="1">
      <alignment horizontal="center"/>
      <protection/>
    </xf>
    <xf numFmtId="0" fontId="8" fillId="0" borderId="25" xfId="55" applyFont="1" applyBorder="1" applyAlignment="1">
      <alignment horizontal="center" vertical="center"/>
      <protection/>
    </xf>
    <xf numFmtId="0" fontId="8" fillId="0" borderId="26" xfId="55" applyFont="1" applyBorder="1" applyAlignment="1">
      <alignment horizontal="center" vertical="center"/>
      <protection/>
    </xf>
    <xf numFmtId="0" fontId="6" fillId="0" borderId="0" xfId="55" applyFont="1" applyFill="1" applyAlignment="1">
      <alignment horizontal="center"/>
      <protection/>
    </xf>
    <xf numFmtId="0" fontId="8" fillId="0" borderId="38" xfId="55" applyFont="1" applyBorder="1" applyAlignment="1">
      <alignment horizontal="center"/>
      <protection/>
    </xf>
    <xf numFmtId="0" fontId="8" fillId="0" borderId="41" xfId="55" applyFont="1" applyBorder="1" applyAlignment="1">
      <alignment horizontal="center"/>
      <protection/>
    </xf>
    <xf numFmtId="0" fontId="8" fillId="0" borderId="10" xfId="0" applyFont="1" applyBorder="1" applyAlignment="1">
      <alignment horizontal="center"/>
    </xf>
    <xf numFmtId="0" fontId="6" fillId="7" borderId="0" xfId="55" applyFont="1" applyFill="1" applyAlignment="1">
      <alignment horizontal="center"/>
      <protection/>
    </xf>
    <xf numFmtId="0" fontId="8" fillId="0" borderId="0" xfId="0" applyFont="1" applyBorder="1" applyAlignment="1">
      <alignment horizontal="center"/>
    </xf>
    <xf numFmtId="0" fontId="8" fillId="0" borderId="0" xfId="62" applyFont="1" applyBorder="1" applyAlignment="1">
      <alignment horizontal="center"/>
      <protection/>
    </xf>
    <xf numFmtId="0" fontId="8" fillId="0" borderId="24" xfId="62" applyFont="1" applyBorder="1" applyAlignment="1">
      <alignment horizontal="center" vertical="top"/>
      <protection/>
    </xf>
    <xf numFmtId="0" fontId="8" fillId="0" borderId="29" xfId="62" applyFont="1" applyBorder="1" applyAlignment="1">
      <alignment horizontal="center" vertical="top"/>
      <protection/>
    </xf>
    <xf numFmtId="0" fontId="8" fillId="0" borderId="10" xfId="62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อาจารย์พยาบาล 51-56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="115" zoomScaleNormal="160" zoomScaleSheetLayoutView="115" zoomScalePageLayoutView="0" workbookViewId="0" topLeftCell="A1">
      <selection activeCell="B5" sqref="B5"/>
    </sheetView>
  </sheetViews>
  <sheetFormatPr defaultColWidth="9.140625" defaultRowHeight="12.75"/>
  <cols>
    <col min="1" max="1" width="51.7109375" style="33" customWidth="1"/>
    <col min="2" max="2" width="32.8515625" style="33" customWidth="1"/>
    <col min="3" max="16384" width="9.140625" style="33" customWidth="1"/>
  </cols>
  <sheetData>
    <row r="1" spans="1:2" ht="25.5" customHeight="1">
      <c r="A1" s="188" t="s">
        <v>41</v>
      </c>
      <c r="B1" s="188"/>
    </row>
    <row r="2" spans="1:2" ht="21" customHeight="1">
      <c r="A2" s="188" t="s">
        <v>54</v>
      </c>
      <c r="B2" s="188"/>
    </row>
    <row r="3" spans="1:2" ht="4.5" customHeight="1">
      <c r="A3" s="103"/>
      <c r="B3" s="103"/>
    </row>
    <row r="4" spans="1:2" ht="21">
      <c r="A4" s="185" t="s">
        <v>5</v>
      </c>
      <c r="B4" s="187" t="s">
        <v>19</v>
      </c>
    </row>
    <row r="5" spans="1:2" ht="21">
      <c r="A5" s="104" t="s">
        <v>44</v>
      </c>
      <c r="B5" s="105">
        <f>SUM('ระยะ 3 พยาบาลใหม่'!I22,'ระยะ 4 พยาบาลใหม่ '!D30)</f>
        <v>29585000</v>
      </c>
    </row>
    <row r="6" spans="1:2" ht="21">
      <c r="A6" s="106" t="s">
        <v>45</v>
      </c>
      <c r="B6" s="105">
        <f>SUM('ระยะ 1 '!I17)</f>
        <v>0</v>
      </c>
    </row>
    <row r="7" spans="1:2" ht="21">
      <c r="A7" s="107" t="s">
        <v>42</v>
      </c>
      <c r="B7" s="105">
        <f>'ระยะ 4 พยาบาลใหม่ '!D43</f>
        <v>11460000</v>
      </c>
    </row>
    <row r="8" spans="1:2" ht="21">
      <c r="A8" s="107" t="s">
        <v>43</v>
      </c>
      <c r="B8" s="108">
        <f>SUM('ระยะ 1 '!I19)</f>
        <v>0</v>
      </c>
    </row>
    <row r="9" spans="1:2" ht="21">
      <c r="A9" s="185" t="s">
        <v>2</v>
      </c>
      <c r="B9" s="186">
        <f>SUM(B5:B8)</f>
        <v>41045000</v>
      </c>
    </row>
    <row r="11" ht="21">
      <c r="B11" s="109"/>
    </row>
  </sheetData>
  <sheetProtection/>
  <mergeCells count="2">
    <mergeCell ref="A1:B1"/>
    <mergeCell ref="A2:B2"/>
  </mergeCells>
  <printOptions/>
  <pageMargins left="0.9055118110236221" right="0.7086614173228347" top="1.535433070866142" bottom="0.7480314960629921" header="0.31496062992125984" footer="0.31496062992125984"/>
  <pageSetup horizontalDpi="600" verticalDpi="600" orientation="portrait" paperSize="9" r:id="rId1"/>
  <headerFooter>
    <oddHeader>&amp;R&amp;"TH Chakra Petch,Bold"&amp;16เอกสารแนบหมายเลข 3.3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78"/>
  <sheetViews>
    <sheetView view="pageBreakPreview" zoomScaleSheetLayoutView="100" zoomScalePageLayoutView="0" workbookViewId="0" topLeftCell="A1">
      <selection activeCell="C19" sqref="C19"/>
    </sheetView>
  </sheetViews>
  <sheetFormatPr defaultColWidth="9.140625" defaultRowHeight="12.75"/>
  <cols>
    <col min="1" max="1" width="10.57421875" style="36" customWidth="1"/>
    <col min="2" max="2" width="10.28125" style="36" customWidth="1"/>
    <col min="3" max="4" width="10.140625" style="36" customWidth="1"/>
    <col min="5" max="5" width="10.7109375" style="36" customWidth="1"/>
    <col min="6" max="6" width="11.421875" style="36" bestFit="1" customWidth="1"/>
    <col min="7" max="7" width="11.28125" style="36" customWidth="1"/>
    <col min="8" max="10" width="11.28125" style="36" bestFit="1" customWidth="1"/>
    <col min="11" max="11" width="11.421875" style="36" bestFit="1" customWidth="1"/>
    <col min="12" max="12" width="11.28125" style="36" bestFit="1" customWidth="1"/>
    <col min="13" max="14" width="11.57421875" style="36" bestFit="1" customWidth="1"/>
    <col min="15" max="15" width="12.28125" style="36" bestFit="1" customWidth="1"/>
    <col min="16" max="16384" width="9.140625" style="36" customWidth="1"/>
  </cols>
  <sheetData>
    <row r="1" spans="1:15" s="1" customFormat="1" ht="24">
      <c r="A1" s="207" t="s">
        <v>55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15" s="1" customFormat="1" ht="24">
      <c r="A2" s="207" t="s">
        <v>48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="1" customFormat="1" ht="21.75">
      <c r="A3" s="2" t="s">
        <v>0</v>
      </c>
    </row>
    <row r="4" spans="1:14" s="2" customFormat="1" ht="21.75">
      <c r="A4" s="3" t="s">
        <v>1</v>
      </c>
      <c r="B4" s="124">
        <v>2549</v>
      </c>
      <c r="C4" s="124">
        <v>2550</v>
      </c>
      <c r="D4" s="124">
        <v>2551</v>
      </c>
      <c r="E4" s="125">
        <v>2552</v>
      </c>
      <c r="F4" s="4">
        <v>2553</v>
      </c>
      <c r="G4" s="4">
        <v>2554</v>
      </c>
      <c r="H4" s="4">
        <v>2555</v>
      </c>
      <c r="I4" s="4">
        <v>2556</v>
      </c>
      <c r="J4" s="4">
        <v>2557</v>
      </c>
      <c r="K4" s="4">
        <v>2558</v>
      </c>
      <c r="L4" s="4">
        <v>2559</v>
      </c>
      <c r="M4" s="3">
        <v>2560</v>
      </c>
      <c r="N4" s="3">
        <v>2561</v>
      </c>
    </row>
    <row r="5" spans="1:14" s="1" customFormat="1" ht="21.75">
      <c r="A5" s="6">
        <v>1</v>
      </c>
      <c r="B5" s="7">
        <v>0</v>
      </c>
      <c r="C5" s="7">
        <v>0</v>
      </c>
      <c r="D5" s="7">
        <v>0</v>
      </c>
      <c r="E5" s="8">
        <v>0</v>
      </c>
      <c r="F5" s="7"/>
      <c r="G5" s="7"/>
      <c r="H5" s="7"/>
      <c r="I5" s="7"/>
      <c r="J5" s="7"/>
      <c r="K5" s="7"/>
      <c r="L5" s="7"/>
      <c r="M5" s="9"/>
      <c r="N5" s="9"/>
    </row>
    <row r="6" spans="1:14" s="1" customFormat="1" ht="21.75">
      <c r="A6" s="10">
        <v>2</v>
      </c>
      <c r="B6" s="11">
        <v>0</v>
      </c>
      <c r="C6" s="11">
        <v>0</v>
      </c>
      <c r="D6" s="12">
        <v>0</v>
      </c>
      <c r="E6" s="13">
        <v>0</v>
      </c>
      <c r="F6" s="12">
        <f>+E6</f>
        <v>0</v>
      </c>
      <c r="G6" s="12"/>
      <c r="H6" s="12"/>
      <c r="I6" s="12"/>
      <c r="J6" s="12"/>
      <c r="K6" s="12"/>
      <c r="L6" s="12"/>
      <c r="M6" s="11"/>
      <c r="N6" s="11"/>
    </row>
    <row r="7" spans="1:14" s="1" customFormat="1" ht="21.75">
      <c r="A7" s="10">
        <v>3</v>
      </c>
      <c r="B7" s="11">
        <v>0</v>
      </c>
      <c r="C7" s="11">
        <v>0</v>
      </c>
      <c r="D7" s="12">
        <v>0</v>
      </c>
      <c r="E7" s="13">
        <v>0</v>
      </c>
      <c r="F7" s="12">
        <v>0</v>
      </c>
      <c r="G7" s="12">
        <f>+F6</f>
        <v>0</v>
      </c>
      <c r="H7" s="12"/>
      <c r="I7" s="12"/>
      <c r="J7" s="12"/>
      <c r="K7" s="12"/>
      <c r="L7" s="12"/>
      <c r="M7" s="11"/>
      <c r="N7" s="11"/>
    </row>
    <row r="8" spans="1:14" s="1" customFormat="1" ht="21.75">
      <c r="A8" s="10">
        <v>4</v>
      </c>
      <c r="B8" s="11">
        <v>0</v>
      </c>
      <c r="C8" s="11">
        <v>0</v>
      </c>
      <c r="D8" s="12">
        <v>0</v>
      </c>
      <c r="E8" s="13">
        <v>0</v>
      </c>
      <c r="F8" s="12">
        <v>0</v>
      </c>
      <c r="G8" s="12">
        <v>0</v>
      </c>
      <c r="H8" s="12">
        <f>+G7</f>
        <v>0</v>
      </c>
      <c r="I8" s="12"/>
      <c r="J8" s="12"/>
      <c r="K8" s="12"/>
      <c r="L8" s="12"/>
      <c r="M8" s="11"/>
      <c r="N8" s="11"/>
    </row>
    <row r="9" spans="1:14" s="1" customFormat="1" ht="21.75">
      <c r="A9" s="6">
        <v>5</v>
      </c>
      <c r="B9" s="7">
        <v>0</v>
      </c>
      <c r="C9" s="7">
        <v>0</v>
      </c>
      <c r="D9" s="7">
        <v>0</v>
      </c>
      <c r="E9" s="8">
        <v>0</v>
      </c>
      <c r="F9" s="7">
        <v>0</v>
      </c>
      <c r="G9" s="7">
        <v>0</v>
      </c>
      <c r="H9" s="7">
        <v>0</v>
      </c>
      <c r="I9" s="7">
        <f>+H8</f>
        <v>0</v>
      </c>
      <c r="J9" s="7"/>
      <c r="K9" s="7"/>
      <c r="L9" s="7"/>
      <c r="M9" s="9"/>
      <c r="N9" s="9"/>
    </row>
    <row r="10" spans="1:14" s="2" customFormat="1" ht="21.75">
      <c r="A10" s="3" t="s">
        <v>2</v>
      </c>
      <c r="B10" s="14">
        <f aca="true" t="shared" si="0" ref="B10:N10">SUM(B5:B9)</f>
        <v>0</v>
      </c>
      <c r="C10" s="14">
        <f t="shared" si="0"/>
        <v>0</v>
      </c>
      <c r="D10" s="14">
        <f t="shared" si="0"/>
        <v>0</v>
      </c>
      <c r="E10" s="15">
        <f t="shared" si="0"/>
        <v>0</v>
      </c>
      <c r="F10" s="14">
        <f t="shared" si="0"/>
        <v>0</v>
      </c>
      <c r="G10" s="14">
        <f t="shared" si="0"/>
        <v>0</v>
      </c>
      <c r="H10" s="14">
        <f t="shared" si="0"/>
        <v>0</v>
      </c>
      <c r="I10" s="14">
        <f t="shared" si="0"/>
        <v>0</v>
      </c>
      <c r="J10" s="14">
        <f t="shared" si="0"/>
        <v>0</v>
      </c>
      <c r="K10" s="14">
        <f t="shared" si="0"/>
        <v>0</v>
      </c>
      <c r="L10" s="14">
        <f t="shared" si="0"/>
        <v>0</v>
      </c>
      <c r="M10" s="16">
        <f>SUM(M5:M9)</f>
        <v>0</v>
      </c>
      <c r="N10" s="16">
        <f t="shared" si="0"/>
        <v>0</v>
      </c>
    </row>
    <row r="11" s="1" customFormat="1" ht="21.75"/>
    <row r="12" s="1" customFormat="1" ht="21.75"/>
    <row r="13" s="1" customFormat="1" ht="21.75"/>
    <row r="14" spans="1:15" s="1" customFormat="1" ht="21.75">
      <c r="A14" s="2" t="s">
        <v>3</v>
      </c>
      <c r="H14" s="17"/>
      <c r="O14" s="2" t="s">
        <v>4</v>
      </c>
    </row>
    <row r="15" spans="1:15" s="2" customFormat="1" ht="21.75">
      <c r="A15" s="3" t="s">
        <v>5</v>
      </c>
      <c r="B15" s="4">
        <v>2549</v>
      </c>
      <c r="C15" s="4">
        <v>2550</v>
      </c>
      <c r="D15" s="4">
        <v>2551</v>
      </c>
      <c r="E15" s="5">
        <v>2552</v>
      </c>
      <c r="F15" s="4">
        <v>2553</v>
      </c>
      <c r="G15" s="4">
        <v>2554</v>
      </c>
      <c r="H15" s="4" t="s">
        <v>6</v>
      </c>
      <c r="I15" s="18">
        <v>2556</v>
      </c>
      <c r="J15" s="4">
        <v>2557</v>
      </c>
      <c r="K15" s="4">
        <v>2558</v>
      </c>
      <c r="L15" s="4">
        <v>2559</v>
      </c>
      <c r="M15" s="4">
        <v>2560</v>
      </c>
      <c r="N15" s="4">
        <v>2561</v>
      </c>
      <c r="O15" s="19" t="s">
        <v>7</v>
      </c>
    </row>
    <row r="16" spans="1:15" s="22" customFormat="1" ht="87">
      <c r="A16" s="100" t="s">
        <v>8</v>
      </c>
      <c r="B16" s="20">
        <f>SUM(B32)</f>
        <v>0</v>
      </c>
      <c r="C16" s="20">
        <f>SUM(C32)</f>
        <v>0</v>
      </c>
      <c r="D16" s="20">
        <f>SUM(D32)</f>
        <v>0</v>
      </c>
      <c r="E16" s="21">
        <f>SUM(E32)</f>
        <v>0</v>
      </c>
      <c r="F16" s="21">
        <f aca="true" t="shared" si="1" ref="F16:O16">SUM(F32)</f>
        <v>0</v>
      </c>
      <c r="G16" s="21">
        <f t="shared" si="1"/>
        <v>0</v>
      </c>
      <c r="H16" s="21">
        <f t="shared" si="1"/>
        <v>0</v>
      </c>
      <c r="I16" s="21">
        <f t="shared" si="1"/>
        <v>0</v>
      </c>
      <c r="J16" s="21">
        <f t="shared" si="1"/>
        <v>0</v>
      </c>
      <c r="K16" s="21">
        <f t="shared" si="1"/>
        <v>0</v>
      </c>
      <c r="L16" s="21">
        <f t="shared" si="1"/>
        <v>0</v>
      </c>
      <c r="M16" s="21">
        <f>SUM(M32)</f>
        <v>0</v>
      </c>
      <c r="N16" s="21">
        <f t="shared" si="1"/>
        <v>0</v>
      </c>
      <c r="O16" s="21">
        <f t="shared" si="1"/>
        <v>0</v>
      </c>
    </row>
    <row r="17" spans="1:15" s="22" customFormat="1" ht="65.25">
      <c r="A17" s="101" t="s">
        <v>9</v>
      </c>
      <c r="B17" s="23">
        <v>0</v>
      </c>
      <c r="C17" s="23">
        <v>0</v>
      </c>
      <c r="D17" s="23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</row>
    <row r="18" spans="1:15" s="22" customFormat="1" ht="65.25">
      <c r="A18" s="102" t="s">
        <v>10</v>
      </c>
      <c r="B18" s="25">
        <v>0</v>
      </c>
      <c r="C18" s="25">
        <v>0</v>
      </c>
      <c r="D18" s="25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</row>
    <row r="19" spans="1:15" s="22" customFormat="1" ht="87">
      <c r="A19" s="102" t="s">
        <v>11</v>
      </c>
      <c r="B19" s="25">
        <v>0</v>
      </c>
      <c r="C19" s="25">
        <v>0</v>
      </c>
      <c r="D19" s="25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</row>
    <row r="20" spans="1:15" s="2" customFormat="1" ht="21.75">
      <c r="A20" s="3" t="s">
        <v>2</v>
      </c>
      <c r="B20" s="14">
        <f>SUM(B16:B17)</f>
        <v>0</v>
      </c>
      <c r="C20" s="14">
        <f>SUM(C16:C17)</f>
        <v>0</v>
      </c>
      <c r="D20" s="14">
        <f>SUM(D16:D17)</f>
        <v>0</v>
      </c>
      <c r="E20" s="15">
        <f>SUM(E16:E17)</f>
        <v>0</v>
      </c>
      <c r="F20" s="14">
        <f aca="true" t="shared" si="2" ref="F20:N20">SUM(F16:F19)</f>
        <v>0</v>
      </c>
      <c r="G20" s="14">
        <f t="shared" si="2"/>
        <v>0</v>
      </c>
      <c r="H20" s="14">
        <f t="shared" si="2"/>
        <v>0</v>
      </c>
      <c r="I20" s="27">
        <f t="shared" si="2"/>
        <v>0</v>
      </c>
      <c r="J20" s="14">
        <f t="shared" si="2"/>
        <v>0</v>
      </c>
      <c r="K20" s="14">
        <f t="shared" si="2"/>
        <v>0</v>
      </c>
      <c r="L20" s="14">
        <f t="shared" si="2"/>
        <v>0</v>
      </c>
      <c r="M20" s="14">
        <f>SUM(M16:M19)</f>
        <v>0</v>
      </c>
      <c r="N20" s="14">
        <f t="shared" si="2"/>
        <v>0</v>
      </c>
      <c r="O20" s="28">
        <f>SUM(B20:N20)</f>
        <v>0</v>
      </c>
    </row>
    <row r="21" spans="1:15" s="1" customFormat="1" ht="21.75">
      <c r="A21" s="29"/>
      <c r="B21" s="29"/>
      <c r="C21" s="29"/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s="1" customFormat="1" ht="21.75">
      <c r="A22" s="31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s="1" customFormat="1" ht="24">
      <c r="A23" s="211" t="s">
        <v>12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</row>
    <row r="24" spans="1:15" s="1" customFormat="1" ht="21.75">
      <c r="A24" s="212" t="s">
        <v>40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</row>
    <row r="25" spans="1:15" s="1" customFormat="1" ht="21.75">
      <c r="A25" s="17"/>
      <c r="H25" s="17"/>
      <c r="O25" s="2" t="s">
        <v>4</v>
      </c>
    </row>
    <row r="26" spans="1:15" s="2" customFormat="1" ht="21.75">
      <c r="A26" s="3" t="s">
        <v>1</v>
      </c>
      <c r="B26" s="4">
        <v>2549</v>
      </c>
      <c r="C26" s="4">
        <v>2550</v>
      </c>
      <c r="D26" s="4">
        <v>2551</v>
      </c>
      <c r="E26" s="5">
        <v>2552</v>
      </c>
      <c r="F26" s="4">
        <v>2553</v>
      </c>
      <c r="G26" s="4">
        <v>2554</v>
      </c>
      <c r="H26" s="4">
        <v>2555</v>
      </c>
      <c r="I26" s="4">
        <v>2556</v>
      </c>
      <c r="J26" s="4">
        <v>2557</v>
      </c>
      <c r="K26" s="4">
        <v>2558</v>
      </c>
      <c r="L26" s="4">
        <v>2559</v>
      </c>
      <c r="M26" s="4">
        <v>2560</v>
      </c>
      <c r="N26" s="4">
        <v>2561</v>
      </c>
      <c r="O26" s="19" t="s">
        <v>7</v>
      </c>
    </row>
    <row r="27" spans="1:15" s="1" customFormat="1" ht="21.75">
      <c r="A27" s="6">
        <v>1</v>
      </c>
      <c r="B27" s="7">
        <v>0</v>
      </c>
      <c r="C27" s="7">
        <v>0</v>
      </c>
      <c r="D27" s="7">
        <v>0</v>
      </c>
      <c r="E27" s="8">
        <v>0</v>
      </c>
      <c r="F27" s="7">
        <f aca="true" t="shared" si="3" ref="F27:N27">SUM(F5*12000)</f>
        <v>0</v>
      </c>
      <c r="G27" s="7">
        <f t="shared" si="3"/>
        <v>0</v>
      </c>
      <c r="H27" s="7">
        <f t="shared" si="3"/>
        <v>0</v>
      </c>
      <c r="I27" s="7">
        <f t="shared" si="3"/>
        <v>0</v>
      </c>
      <c r="J27" s="7">
        <f t="shared" si="3"/>
        <v>0</v>
      </c>
      <c r="K27" s="7">
        <f t="shared" si="3"/>
        <v>0</v>
      </c>
      <c r="L27" s="7">
        <f t="shared" si="3"/>
        <v>0</v>
      </c>
      <c r="M27" s="7">
        <f>SUM(M5*12000)</f>
        <v>0</v>
      </c>
      <c r="N27" s="7">
        <f t="shared" si="3"/>
        <v>0</v>
      </c>
      <c r="O27" s="7">
        <f aca="true" t="shared" si="4" ref="O27:O32">SUM(B27:N27)</f>
        <v>0</v>
      </c>
    </row>
    <row r="28" spans="1:15" s="1" customFormat="1" ht="21.75">
      <c r="A28" s="10">
        <v>2</v>
      </c>
      <c r="B28" s="12">
        <v>0</v>
      </c>
      <c r="C28" s="12">
        <v>0</v>
      </c>
      <c r="D28" s="12">
        <v>0</v>
      </c>
      <c r="E28" s="13">
        <v>0</v>
      </c>
      <c r="F28" s="12">
        <v>0</v>
      </c>
      <c r="G28" s="12">
        <f aca="true" t="shared" si="5" ref="G28:N28">SUM(G6*36000)</f>
        <v>0</v>
      </c>
      <c r="H28" s="12">
        <f t="shared" si="5"/>
        <v>0</v>
      </c>
      <c r="I28" s="12">
        <f t="shared" si="5"/>
        <v>0</v>
      </c>
      <c r="J28" s="12">
        <f t="shared" si="5"/>
        <v>0</v>
      </c>
      <c r="K28" s="12">
        <f t="shared" si="5"/>
        <v>0</v>
      </c>
      <c r="L28" s="12">
        <f t="shared" si="5"/>
        <v>0</v>
      </c>
      <c r="M28" s="12">
        <f>SUM(M6*36000)</f>
        <v>0</v>
      </c>
      <c r="N28" s="12">
        <f t="shared" si="5"/>
        <v>0</v>
      </c>
      <c r="O28" s="12">
        <f t="shared" si="4"/>
        <v>0</v>
      </c>
    </row>
    <row r="29" spans="1:15" s="1" customFormat="1" ht="21.75">
      <c r="A29" s="10">
        <v>3</v>
      </c>
      <c r="B29" s="12">
        <v>0</v>
      </c>
      <c r="C29" s="12">
        <v>0</v>
      </c>
      <c r="D29" s="12">
        <f>SUM(D2*36000)</f>
        <v>0</v>
      </c>
      <c r="E29" s="13">
        <f>SUM(E2*36000)</f>
        <v>0</v>
      </c>
      <c r="F29" s="12">
        <f>SUM(F2*36000)</f>
        <v>0</v>
      </c>
      <c r="G29" s="12">
        <f>SUM(G2*36000)</f>
        <v>0</v>
      </c>
      <c r="H29" s="12">
        <f aca="true" t="shared" si="6" ref="H29:N29">SUM(H7*36000)</f>
        <v>0</v>
      </c>
      <c r="I29" s="12">
        <f t="shared" si="6"/>
        <v>0</v>
      </c>
      <c r="J29" s="12">
        <f t="shared" si="6"/>
        <v>0</v>
      </c>
      <c r="K29" s="12">
        <f t="shared" si="6"/>
        <v>0</v>
      </c>
      <c r="L29" s="12">
        <f t="shared" si="6"/>
        <v>0</v>
      </c>
      <c r="M29" s="12">
        <f>SUM(M7*36000)</f>
        <v>0</v>
      </c>
      <c r="N29" s="12">
        <f t="shared" si="6"/>
        <v>0</v>
      </c>
      <c r="O29" s="12">
        <f t="shared" si="4"/>
        <v>0</v>
      </c>
    </row>
    <row r="30" spans="1:15" s="1" customFormat="1" ht="21.75">
      <c r="A30" s="10">
        <v>4</v>
      </c>
      <c r="B30" s="12">
        <v>0</v>
      </c>
      <c r="C30" s="12">
        <v>0</v>
      </c>
      <c r="D30" s="12">
        <v>0</v>
      </c>
      <c r="E30" s="13">
        <v>0</v>
      </c>
      <c r="F30" s="12">
        <v>0</v>
      </c>
      <c r="G30" s="12">
        <v>0</v>
      </c>
      <c r="H30" s="12">
        <v>0</v>
      </c>
      <c r="I30" s="12">
        <f>SUM(I8*36000)</f>
        <v>0</v>
      </c>
      <c r="J30" s="12">
        <f>SUM(J8*36000)</f>
        <v>0</v>
      </c>
      <c r="K30" s="12">
        <f>SUM(K8*36000)</f>
        <v>0</v>
      </c>
      <c r="L30" s="12">
        <f>SUM(L8*36000)</f>
        <v>0</v>
      </c>
      <c r="M30" s="12">
        <f>SUM(M8*36000)</f>
        <v>0</v>
      </c>
      <c r="N30" s="12">
        <f>SUM(N8*36000)</f>
        <v>0</v>
      </c>
      <c r="O30" s="12">
        <f t="shared" si="4"/>
        <v>0</v>
      </c>
    </row>
    <row r="31" spans="1:15" s="1" customFormat="1" ht="21.75">
      <c r="A31" s="6">
        <v>5</v>
      </c>
      <c r="B31" s="7">
        <v>0</v>
      </c>
      <c r="C31" s="7">
        <v>0</v>
      </c>
      <c r="D31" s="7">
        <v>0</v>
      </c>
      <c r="E31" s="8">
        <v>0</v>
      </c>
      <c r="F31" s="7">
        <v>0</v>
      </c>
      <c r="G31" s="7">
        <v>0</v>
      </c>
      <c r="H31" s="7">
        <v>0</v>
      </c>
      <c r="I31" s="7">
        <v>0</v>
      </c>
      <c r="J31" s="7">
        <f>SUM(J9*24000)</f>
        <v>0</v>
      </c>
      <c r="K31" s="7">
        <f>SUM(K9*24000)</f>
        <v>0</v>
      </c>
      <c r="L31" s="7">
        <f>SUM(L9*24000)</f>
        <v>0</v>
      </c>
      <c r="M31" s="7">
        <f>SUM(M9*24000)</f>
        <v>0</v>
      </c>
      <c r="N31" s="7">
        <f>SUM(N9*24000)</f>
        <v>0</v>
      </c>
      <c r="O31" s="7">
        <f t="shared" si="4"/>
        <v>0</v>
      </c>
    </row>
    <row r="32" spans="1:15" s="2" customFormat="1" ht="21.75">
      <c r="A32" s="3" t="s">
        <v>2</v>
      </c>
      <c r="B32" s="14">
        <f aca="true" t="shared" si="7" ref="B32:N32">SUM(B27:B31)</f>
        <v>0</v>
      </c>
      <c r="C32" s="14">
        <f t="shared" si="7"/>
        <v>0</v>
      </c>
      <c r="D32" s="14">
        <f t="shared" si="7"/>
        <v>0</v>
      </c>
      <c r="E32" s="15">
        <f t="shared" si="7"/>
        <v>0</v>
      </c>
      <c r="F32" s="14">
        <f t="shared" si="7"/>
        <v>0</v>
      </c>
      <c r="G32" s="14">
        <f t="shared" si="7"/>
        <v>0</v>
      </c>
      <c r="H32" s="14">
        <f t="shared" si="7"/>
        <v>0</v>
      </c>
      <c r="I32" s="14">
        <f t="shared" si="7"/>
        <v>0</v>
      </c>
      <c r="J32" s="14">
        <f t="shared" si="7"/>
        <v>0</v>
      </c>
      <c r="K32" s="14">
        <f t="shared" si="7"/>
        <v>0</v>
      </c>
      <c r="L32" s="14">
        <f t="shared" si="7"/>
        <v>0</v>
      </c>
      <c r="M32" s="14">
        <f>SUM(M27:M31)</f>
        <v>0</v>
      </c>
      <c r="N32" s="14">
        <f t="shared" si="7"/>
        <v>0</v>
      </c>
      <c r="O32" s="28">
        <f t="shared" si="4"/>
        <v>0</v>
      </c>
    </row>
    <row r="33" s="1" customFormat="1" ht="21.75"/>
    <row r="34" spans="1:2" s="1" customFormat="1" ht="21.75">
      <c r="A34" s="1" t="s">
        <v>13</v>
      </c>
      <c r="B34" s="1" t="s">
        <v>49</v>
      </c>
    </row>
    <row r="35" spans="1:2" s="1" customFormat="1" ht="21.75">
      <c r="A35" s="1" t="s">
        <v>14</v>
      </c>
      <c r="B35" s="1" t="s">
        <v>50</v>
      </c>
    </row>
    <row r="36" spans="1:2" s="1" customFormat="1" ht="21.75">
      <c r="A36" s="1" t="s">
        <v>15</v>
      </c>
      <c r="B36" s="1" t="s">
        <v>51</v>
      </c>
    </row>
    <row r="37" s="1" customFormat="1" ht="21.75"/>
    <row r="38" s="1" customFormat="1" ht="21.75"/>
    <row r="39" spans="1:15" s="1" customFormat="1" ht="24">
      <c r="A39" s="211" t="s">
        <v>16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</row>
    <row r="40" spans="1:15" s="32" customFormat="1" ht="23.25" customHeight="1">
      <c r="A40" s="212" t="s">
        <v>39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</row>
    <row r="41" spans="1:11" s="34" customFormat="1" ht="20.2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spans="1:15" ht="25.5" customHeight="1">
      <c r="A42" s="35" t="s">
        <v>17</v>
      </c>
      <c r="B42" s="208" t="s">
        <v>18</v>
      </c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</row>
    <row r="43" spans="1:19" ht="21" customHeight="1">
      <c r="A43" s="37" t="s">
        <v>19</v>
      </c>
      <c r="B43" s="38" t="s">
        <v>20</v>
      </c>
      <c r="C43" s="38" t="s">
        <v>20</v>
      </c>
      <c r="D43" s="39" t="s">
        <v>21</v>
      </c>
      <c r="E43" s="39" t="s">
        <v>21</v>
      </c>
      <c r="F43" s="193" t="s">
        <v>21</v>
      </c>
      <c r="G43" s="194"/>
      <c r="H43" s="197" t="s">
        <v>21</v>
      </c>
      <c r="I43" s="198"/>
      <c r="J43" s="40" t="s">
        <v>22</v>
      </c>
      <c r="K43" s="41"/>
      <c r="L43" s="205" t="s">
        <v>23</v>
      </c>
      <c r="M43" s="206"/>
      <c r="N43" s="205" t="s">
        <v>7</v>
      </c>
      <c r="O43" s="206"/>
      <c r="P43" s="42"/>
      <c r="Q43" s="43"/>
      <c r="R43" s="43"/>
      <c r="S43" s="43"/>
    </row>
    <row r="44" spans="1:19" ht="21.75">
      <c r="A44" s="37"/>
      <c r="B44" s="44" t="s">
        <v>24</v>
      </c>
      <c r="C44" s="44" t="s">
        <v>25</v>
      </c>
      <c r="D44" s="45" t="s">
        <v>24</v>
      </c>
      <c r="E44" s="45" t="s">
        <v>25</v>
      </c>
      <c r="F44" s="195" t="s">
        <v>26</v>
      </c>
      <c r="G44" s="196"/>
      <c r="H44" s="199" t="s">
        <v>27</v>
      </c>
      <c r="I44" s="200"/>
      <c r="J44" s="46" t="s">
        <v>28</v>
      </c>
      <c r="K44" s="47"/>
      <c r="L44" s="189" t="s">
        <v>29</v>
      </c>
      <c r="M44" s="190"/>
      <c r="N44" s="48"/>
      <c r="O44" s="49"/>
      <c r="P44" s="42"/>
      <c r="Q44" s="43"/>
      <c r="R44" s="50"/>
      <c r="S44" s="50"/>
    </row>
    <row r="45" spans="1:19" ht="21.75">
      <c r="A45" s="51"/>
      <c r="B45" s="52" t="s">
        <v>30</v>
      </c>
      <c r="C45" s="52" t="s">
        <v>30</v>
      </c>
      <c r="D45" s="52" t="s">
        <v>30</v>
      </c>
      <c r="E45" s="52" t="s">
        <v>30</v>
      </c>
      <c r="F45" s="53" t="s">
        <v>30</v>
      </c>
      <c r="G45" s="54" t="s">
        <v>31</v>
      </c>
      <c r="H45" s="55" t="s">
        <v>30</v>
      </c>
      <c r="I45" s="53" t="s">
        <v>31</v>
      </c>
      <c r="J45" s="55" t="s">
        <v>30</v>
      </c>
      <c r="K45" s="53" t="s">
        <v>31</v>
      </c>
      <c r="L45" s="55" t="s">
        <v>30</v>
      </c>
      <c r="M45" s="53" t="s">
        <v>31</v>
      </c>
      <c r="N45" s="55" t="s">
        <v>30</v>
      </c>
      <c r="O45" s="53" t="s">
        <v>31</v>
      </c>
      <c r="P45" s="56"/>
      <c r="Q45" s="57"/>
      <c r="R45" s="57"/>
      <c r="S45" s="57"/>
    </row>
    <row r="46" spans="1:15" ht="21.75">
      <c r="A46" s="45">
        <v>2549</v>
      </c>
      <c r="B46" s="58">
        <v>0</v>
      </c>
      <c r="C46" s="58">
        <v>0</v>
      </c>
      <c r="D46" s="58">
        <v>0</v>
      </c>
      <c r="E46" s="58">
        <v>0</v>
      </c>
      <c r="F46" s="58">
        <v>0</v>
      </c>
      <c r="G46" s="59">
        <f>SUM(F46*22290*12)</f>
        <v>0</v>
      </c>
      <c r="H46" s="60">
        <v>0</v>
      </c>
      <c r="I46" s="61">
        <f>SUM(H46*16490*12)</f>
        <v>0</v>
      </c>
      <c r="J46" s="61">
        <f aca="true" t="shared" si="8" ref="J46:L49">SUM(F46+H46)</f>
        <v>0</v>
      </c>
      <c r="K46" s="61">
        <f t="shared" si="8"/>
        <v>0</v>
      </c>
      <c r="L46" s="61">
        <f t="shared" si="8"/>
        <v>0</v>
      </c>
      <c r="M46" s="61">
        <f aca="true" t="shared" si="9" ref="M46:N49">SUM(H46+J46)</f>
        <v>0</v>
      </c>
      <c r="N46" s="61">
        <f t="shared" si="9"/>
        <v>0</v>
      </c>
      <c r="O46" s="61">
        <f aca="true" t="shared" si="10" ref="O46:O53">SUM(J46+M46)</f>
        <v>0</v>
      </c>
    </row>
    <row r="47" spans="1:15" ht="21.75">
      <c r="A47" s="62">
        <v>2550</v>
      </c>
      <c r="B47" s="63">
        <v>0</v>
      </c>
      <c r="C47" s="63">
        <v>0</v>
      </c>
      <c r="D47" s="63">
        <v>0</v>
      </c>
      <c r="E47" s="63">
        <v>0</v>
      </c>
      <c r="F47" s="63">
        <v>0</v>
      </c>
      <c r="G47" s="64">
        <f>SUM(F47*22290*12)</f>
        <v>0</v>
      </c>
      <c r="H47" s="65">
        <f>SUM(D47/2)</f>
        <v>0</v>
      </c>
      <c r="I47" s="63">
        <f>SUM(H47*16490*12)</f>
        <v>0</v>
      </c>
      <c r="J47" s="63">
        <f t="shared" si="8"/>
        <v>0</v>
      </c>
      <c r="K47" s="63">
        <f t="shared" si="8"/>
        <v>0</v>
      </c>
      <c r="L47" s="63">
        <f t="shared" si="8"/>
        <v>0</v>
      </c>
      <c r="M47" s="63">
        <f t="shared" si="9"/>
        <v>0</v>
      </c>
      <c r="N47" s="63">
        <f t="shared" si="9"/>
        <v>0</v>
      </c>
      <c r="O47" s="63">
        <f t="shared" si="10"/>
        <v>0</v>
      </c>
    </row>
    <row r="48" spans="1:15" ht="21.75">
      <c r="A48" s="62">
        <v>2551</v>
      </c>
      <c r="B48" s="63">
        <v>0</v>
      </c>
      <c r="C48" s="63">
        <v>0</v>
      </c>
      <c r="D48" s="63">
        <v>0</v>
      </c>
      <c r="E48" s="63">
        <v>0</v>
      </c>
      <c r="F48" s="63">
        <v>0</v>
      </c>
      <c r="G48" s="64">
        <f>SUM(F48*22290*12)</f>
        <v>0</v>
      </c>
      <c r="H48" s="65">
        <f>SUM(D48/2)</f>
        <v>0</v>
      </c>
      <c r="I48" s="63">
        <f>SUM(H48*16490*12)</f>
        <v>0</v>
      </c>
      <c r="J48" s="63">
        <f t="shared" si="8"/>
        <v>0</v>
      </c>
      <c r="K48" s="63">
        <f t="shared" si="8"/>
        <v>0</v>
      </c>
      <c r="L48" s="63">
        <f t="shared" si="8"/>
        <v>0</v>
      </c>
      <c r="M48" s="63">
        <f t="shared" si="9"/>
        <v>0</v>
      </c>
      <c r="N48" s="63">
        <f t="shared" si="9"/>
        <v>0</v>
      </c>
      <c r="O48" s="63">
        <f t="shared" si="10"/>
        <v>0</v>
      </c>
    </row>
    <row r="49" spans="1:15" ht="22.5" thickBot="1">
      <c r="A49" s="66">
        <v>2552</v>
      </c>
      <c r="B49" s="67">
        <v>0</v>
      </c>
      <c r="C49" s="67">
        <v>0</v>
      </c>
      <c r="D49" s="67">
        <v>0</v>
      </c>
      <c r="E49" s="67">
        <v>0</v>
      </c>
      <c r="F49" s="67">
        <v>0</v>
      </c>
      <c r="G49" s="68">
        <f>SUM(F49*22290*12)</f>
        <v>0</v>
      </c>
      <c r="H49" s="69">
        <v>0</v>
      </c>
      <c r="I49" s="67">
        <f>SUM(H49*16490*12)</f>
        <v>0</v>
      </c>
      <c r="J49" s="67">
        <f t="shared" si="8"/>
        <v>0</v>
      </c>
      <c r="K49" s="67">
        <f t="shared" si="8"/>
        <v>0</v>
      </c>
      <c r="L49" s="67">
        <f t="shared" si="8"/>
        <v>0</v>
      </c>
      <c r="M49" s="67">
        <f t="shared" si="9"/>
        <v>0</v>
      </c>
      <c r="N49" s="67">
        <f t="shared" si="9"/>
        <v>0</v>
      </c>
      <c r="O49" s="67">
        <f t="shared" si="10"/>
        <v>0</v>
      </c>
    </row>
    <row r="50" spans="1:15" ht="24">
      <c r="A50" s="70">
        <v>2553</v>
      </c>
      <c r="B50" s="63">
        <v>0</v>
      </c>
      <c r="C50" s="71">
        <f>+B50</f>
        <v>0</v>
      </c>
      <c r="D50" s="72">
        <f>+B50/8</f>
        <v>0</v>
      </c>
      <c r="E50" s="71">
        <f>+D50</f>
        <v>0</v>
      </c>
      <c r="F50" s="71"/>
      <c r="G50" s="73">
        <f>SUM(F50*23410*9)</f>
        <v>0</v>
      </c>
      <c r="H50" s="74">
        <v>0</v>
      </c>
      <c r="I50" s="71">
        <f>SUM(H50*16500*12)</f>
        <v>0</v>
      </c>
      <c r="J50" s="71">
        <f aca="true" t="shared" si="11" ref="J50:K57">SUM(F50+H50)</f>
        <v>0</v>
      </c>
      <c r="K50" s="71">
        <f t="shared" si="11"/>
        <v>0</v>
      </c>
      <c r="L50" s="71">
        <v>0</v>
      </c>
      <c r="M50" s="71">
        <v>0</v>
      </c>
      <c r="N50" s="71">
        <f>+I50+K50</f>
        <v>0</v>
      </c>
      <c r="O50" s="71">
        <f t="shared" si="10"/>
        <v>0</v>
      </c>
    </row>
    <row r="51" spans="1:15" ht="24">
      <c r="A51" s="75">
        <v>2554</v>
      </c>
      <c r="B51" s="63">
        <v>0</v>
      </c>
      <c r="C51" s="63">
        <f aca="true" t="shared" si="12" ref="C51:C57">+B51+C50</f>
        <v>0</v>
      </c>
      <c r="D51" s="76">
        <f>+B51/8</f>
        <v>0</v>
      </c>
      <c r="E51" s="63">
        <f>+D51+E50</f>
        <v>0</v>
      </c>
      <c r="F51" s="63"/>
      <c r="G51" s="73">
        <f>SUM(F51*23410*12)</f>
        <v>0</v>
      </c>
      <c r="H51" s="65"/>
      <c r="I51" s="63">
        <f>SUM(H51*17330*12)</f>
        <v>0</v>
      </c>
      <c r="J51" s="63"/>
      <c r="K51" s="63">
        <f t="shared" si="11"/>
        <v>0</v>
      </c>
      <c r="L51" s="71">
        <v>0</v>
      </c>
      <c r="M51" s="63">
        <f aca="true" t="shared" si="13" ref="M51:M57">+O50*1.05</f>
        <v>0</v>
      </c>
      <c r="N51" s="63">
        <f>+I51+K51</f>
        <v>0</v>
      </c>
      <c r="O51" s="63">
        <f t="shared" si="10"/>
        <v>0</v>
      </c>
    </row>
    <row r="52" spans="1:15" s="82" customFormat="1" ht="24">
      <c r="A52" s="77">
        <v>2555</v>
      </c>
      <c r="B52" s="63">
        <v>0</v>
      </c>
      <c r="C52" s="78">
        <f t="shared" si="12"/>
        <v>0</v>
      </c>
      <c r="D52" s="79">
        <f>+B52/8</f>
        <v>0</v>
      </c>
      <c r="E52" s="78">
        <f>+D52+E51</f>
        <v>0</v>
      </c>
      <c r="F52" s="78"/>
      <c r="G52" s="80">
        <f>SUM(F52*23410*12)</f>
        <v>0</v>
      </c>
      <c r="H52" s="81"/>
      <c r="I52" s="78">
        <f>SUM(H52*17330*12)</f>
        <v>0</v>
      </c>
      <c r="J52" s="78"/>
      <c r="K52" s="78">
        <f t="shared" si="11"/>
        <v>0</v>
      </c>
      <c r="L52" s="71">
        <v>0</v>
      </c>
      <c r="M52" s="78">
        <f t="shared" si="13"/>
        <v>0</v>
      </c>
      <c r="N52" s="78">
        <f>+I52+K52</f>
        <v>0</v>
      </c>
      <c r="O52" s="78">
        <f t="shared" si="10"/>
        <v>0</v>
      </c>
    </row>
    <row r="53" spans="1:15" ht="24">
      <c r="A53" s="75">
        <v>2556</v>
      </c>
      <c r="B53" s="63">
        <v>0</v>
      </c>
      <c r="C53" s="63">
        <f t="shared" si="12"/>
        <v>0</v>
      </c>
      <c r="D53" s="76">
        <f>+B53/8</f>
        <v>0</v>
      </c>
      <c r="E53" s="63">
        <f>+D53+E52</f>
        <v>0</v>
      </c>
      <c r="F53" s="63"/>
      <c r="G53" s="73">
        <f>SUM(F53*23410*12)</f>
        <v>0</v>
      </c>
      <c r="H53" s="65"/>
      <c r="I53" s="63">
        <f>SUM(H53*17330*12)</f>
        <v>0</v>
      </c>
      <c r="J53" s="63">
        <f t="shared" si="11"/>
        <v>0</v>
      </c>
      <c r="K53" s="63">
        <f t="shared" si="11"/>
        <v>0</v>
      </c>
      <c r="L53" s="71">
        <v>0</v>
      </c>
      <c r="M53" s="63">
        <f t="shared" si="13"/>
        <v>0</v>
      </c>
      <c r="N53" s="63">
        <f>+I53+K53</f>
        <v>0</v>
      </c>
      <c r="O53" s="63">
        <f t="shared" si="10"/>
        <v>0</v>
      </c>
    </row>
    <row r="54" spans="1:15" ht="24">
      <c r="A54" s="75">
        <v>2557</v>
      </c>
      <c r="B54" s="63">
        <v>0</v>
      </c>
      <c r="C54" s="63">
        <f t="shared" si="12"/>
        <v>0</v>
      </c>
      <c r="D54" s="76">
        <v>0</v>
      </c>
      <c r="E54" s="63">
        <f>SUM(D54/8)</f>
        <v>0</v>
      </c>
      <c r="F54" s="63">
        <f>SUM(D54/2)</f>
        <v>0</v>
      </c>
      <c r="G54" s="64">
        <f>SUM(F54*22290*12)</f>
        <v>0</v>
      </c>
      <c r="H54" s="65">
        <f>SUM(D54/2)</f>
        <v>0</v>
      </c>
      <c r="I54" s="63">
        <f>SUM(H54*16490*12)</f>
        <v>0</v>
      </c>
      <c r="J54" s="63">
        <v>0</v>
      </c>
      <c r="K54" s="63">
        <f t="shared" si="11"/>
        <v>0</v>
      </c>
      <c r="L54" s="71">
        <v>0</v>
      </c>
      <c r="M54" s="63">
        <f t="shared" si="13"/>
        <v>0</v>
      </c>
      <c r="N54" s="63">
        <f>+K54</f>
        <v>0</v>
      </c>
      <c r="O54" s="63">
        <f>+J54+M54</f>
        <v>0</v>
      </c>
    </row>
    <row r="55" spans="1:15" ht="24">
      <c r="A55" s="75">
        <v>2558</v>
      </c>
      <c r="B55" s="63">
        <v>0</v>
      </c>
      <c r="C55" s="63">
        <f t="shared" si="12"/>
        <v>0</v>
      </c>
      <c r="D55" s="76">
        <v>0</v>
      </c>
      <c r="E55" s="63">
        <f>SUM(D55/8)</f>
        <v>0</v>
      </c>
      <c r="F55" s="63">
        <v>0</v>
      </c>
      <c r="G55" s="64">
        <f>SUM(F55*22290*12)</f>
        <v>0</v>
      </c>
      <c r="H55" s="65">
        <v>0</v>
      </c>
      <c r="I55" s="63">
        <f>SUM(H55*16490*12)</f>
        <v>0</v>
      </c>
      <c r="J55" s="63">
        <v>0</v>
      </c>
      <c r="K55" s="63">
        <f t="shared" si="11"/>
        <v>0</v>
      </c>
      <c r="L55" s="71">
        <v>0</v>
      </c>
      <c r="M55" s="63">
        <f t="shared" si="13"/>
        <v>0</v>
      </c>
      <c r="N55" s="63">
        <f>+K55</f>
        <v>0</v>
      </c>
      <c r="O55" s="63">
        <f>+M55</f>
        <v>0</v>
      </c>
    </row>
    <row r="56" spans="1:15" ht="24">
      <c r="A56" s="75">
        <v>2559</v>
      </c>
      <c r="B56" s="63">
        <v>0</v>
      </c>
      <c r="C56" s="63">
        <f t="shared" si="12"/>
        <v>0</v>
      </c>
      <c r="D56" s="76">
        <v>0</v>
      </c>
      <c r="E56" s="63">
        <f>SUM(D56/8)</f>
        <v>0</v>
      </c>
      <c r="F56" s="63">
        <f>SUM(D56/2)</f>
        <v>0</v>
      </c>
      <c r="G56" s="64">
        <f>SUM(F56*22290*12)</f>
        <v>0</v>
      </c>
      <c r="H56" s="65">
        <f>SUM(D56/2)</f>
        <v>0</v>
      </c>
      <c r="I56" s="63">
        <f>SUM(H56*16490*12)</f>
        <v>0</v>
      </c>
      <c r="J56" s="63">
        <v>0</v>
      </c>
      <c r="K56" s="63">
        <f t="shared" si="11"/>
        <v>0</v>
      </c>
      <c r="L56" s="71">
        <v>0</v>
      </c>
      <c r="M56" s="63">
        <f t="shared" si="13"/>
        <v>0</v>
      </c>
      <c r="N56" s="63">
        <f>+K56</f>
        <v>0</v>
      </c>
      <c r="O56" s="63">
        <f>SUM(J56+M56)</f>
        <v>0</v>
      </c>
    </row>
    <row r="57" spans="1:15" ht="24">
      <c r="A57" s="44">
        <v>2560</v>
      </c>
      <c r="B57" s="83">
        <v>0</v>
      </c>
      <c r="C57" s="63">
        <f t="shared" si="12"/>
        <v>0</v>
      </c>
      <c r="D57" s="84">
        <v>0</v>
      </c>
      <c r="E57" s="61">
        <f>SUM(D57/8)</f>
        <v>0</v>
      </c>
      <c r="F57" s="63">
        <v>0</v>
      </c>
      <c r="G57" s="85">
        <f>SUM(F57*22290*12)</f>
        <v>0</v>
      </c>
      <c r="H57" s="65">
        <v>0</v>
      </c>
      <c r="I57" s="83">
        <f>SUM(H57*16490*12)</f>
        <v>0</v>
      </c>
      <c r="J57" s="83">
        <v>0</v>
      </c>
      <c r="K57" s="83">
        <f t="shared" si="11"/>
        <v>0</v>
      </c>
      <c r="L57" s="71">
        <v>0</v>
      </c>
      <c r="M57" s="83">
        <f t="shared" si="13"/>
        <v>0</v>
      </c>
      <c r="N57" s="83">
        <f>+K57</f>
        <v>0</v>
      </c>
      <c r="O57" s="83">
        <f>SUM(J57+M57)</f>
        <v>0</v>
      </c>
    </row>
    <row r="58" spans="1:15" ht="24">
      <c r="A58" s="86" t="s">
        <v>7</v>
      </c>
      <c r="B58" s="53"/>
      <c r="C58" s="87"/>
      <c r="D58" s="88">
        <f>SUM(D50:D57)</f>
        <v>0</v>
      </c>
      <c r="E58" s="89"/>
      <c r="F58" s="87">
        <f>SUM(F50:F57)</f>
        <v>0</v>
      </c>
      <c r="G58" s="90">
        <f>SUM(G46:G57)</f>
        <v>0</v>
      </c>
      <c r="H58" s="91">
        <f>SUM(H50:H57)</f>
        <v>0</v>
      </c>
      <c r="I58" s="87">
        <f>SUM(I46:I57)</f>
        <v>0</v>
      </c>
      <c r="J58" s="87">
        <f>SUM(J50:J53)</f>
        <v>0</v>
      </c>
      <c r="K58" s="87">
        <f>SUM(K50:K53)</f>
        <v>0</v>
      </c>
      <c r="L58" s="87"/>
      <c r="M58" s="87"/>
      <c r="N58" s="87"/>
      <c r="O58" s="87">
        <f>SUM(O46:O57)</f>
        <v>0</v>
      </c>
    </row>
    <row r="59" s="1" customFormat="1" ht="21.75"/>
    <row r="60" ht="15"/>
    <row r="61" spans="1:14" ht="24">
      <c r="A61" s="204" t="s">
        <v>32</v>
      </c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</row>
    <row r="62" spans="1:15" ht="21.75">
      <c r="A62" s="191" t="s">
        <v>5</v>
      </c>
      <c r="B62" s="210" t="s">
        <v>33</v>
      </c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92"/>
    </row>
    <row r="63" spans="1:14" ht="21.75">
      <c r="A63" s="192"/>
      <c r="B63" s="3">
        <v>2549</v>
      </c>
      <c r="C63" s="3">
        <v>2550</v>
      </c>
      <c r="D63" s="3">
        <v>2551</v>
      </c>
      <c r="E63" s="3">
        <v>2552</v>
      </c>
      <c r="F63" s="3">
        <v>2553</v>
      </c>
      <c r="G63" s="3">
        <v>2554</v>
      </c>
      <c r="H63" s="3">
        <v>2555</v>
      </c>
      <c r="I63" s="3">
        <v>2556</v>
      </c>
      <c r="J63" s="3">
        <v>2557</v>
      </c>
      <c r="K63" s="3">
        <v>2558</v>
      </c>
      <c r="L63" s="3">
        <v>2559</v>
      </c>
      <c r="M63" s="3">
        <v>2560</v>
      </c>
      <c r="N63" s="3">
        <v>2561</v>
      </c>
    </row>
    <row r="64" spans="1:14" s="22" customFormat="1" ht="44.25" customHeight="1">
      <c r="A64" s="94" t="s">
        <v>34</v>
      </c>
      <c r="B64" s="95">
        <v>0</v>
      </c>
      <c r="C64" s="95">
        <v>0</v>
      </c>
      <c r="D64" s="95">
        <v>0</v>
      </c>
      <c r="E64" s="95">
        <v>0</v>
      </c>
      <c r="F64" s="95">
        <v>0</v>
      </c>
      <c r="G64" s="95"/>
      <c r="H64" s="95"/>
      <c r="I64" s="95"/>
      <c r="J64" s="95"/>
      <c r="K64" s="95"/>
      <c r="L64" s="95"/>
      <c r="M64" s="95"/>
      <c r="N64" s="95"/>
    </row>
    <row r="65" spans="1:14" s="22" customFormat="1" ht="62.25" customHeight="1">
      <c r="A65" s="94" t="s">
        <v>35</v>
      </c>
      <c r="B65" s="95">
        <v>0</v>
      </c>
      <c r="C65" s="95">
        <v>0</v>
      </c>
      <c r="D65" s="95">
        <v>0</v>
      </c>
      <c r="E65" s="95">
        <v>0</v>
      </c>
      <c r="F65" s="95">
        <v>0</v>
      </c>
      <c r="G65" s="95"/>
      <c r="H65" s="95"/>
      <c r="I65" s="95"/>
      <c r="J65" s="95"/>
      <c r="K65" s="95"/>
      <c r="L65" s="95"/>
      <c r="M65" s="95"/>
      <c r="N65" s="95"/>
    </row>
    <row r="66" spans="1:14" s="22" customFormat="1" ht="46.5" customHeight="1">
      <c r="A66" s="94" t="s">
        <v>36</v>
      </c>
      <c r="B66" s="95">
        <v>0</v>
      </c>
      <c r="C66" s="95">
        <v>0</v>
      </c>
      <c r="D66" s="95">
        <v>0</v>
      </c>
      <c r="E66" s="95">
        <v>0</v>
      </c>
      <c r="F66" s="95">
        <v>0</v>
      </c>
      <c r="G66" s="95"/>
      <c r="H66" s="95"/>
      <c r="I66" s="95"/>
      <c r="J66" s="95"/>
      <c r="K66" s="95"/>
      <c r="L66" s="95"/>
      <c r="M66" s="95"/>
      <c r="N66" s="95"/>
    </row>
    <row r="67" spans="1:14" ht="21.75">
      <c r="A67" s="86" t="s">
        <v>7</v>
      </c>
      <c r="B67" s="96">
        <v>0</v>
      </c>
      <c r="C67" s="96">
        <v>0</v>
      </c>
      <c r="D67" s="97">
        <v>0</v>
      </c>
      <c r="E67" s="97">
        <v>0</v>
      </c>
      <c r="F67" s="87">
        <f aca="true" t="shared" si="14" ref="F67:N67">SUM(F64:F66)</f>
        <v>0</v>
      </c>
      <c r="G67" s="87">
        <f t="shared" si="14"/>
        <v>0</v>
      </c>
      <c r="H67" s="87">
        <f t="shared" si="14"/>
        <v>0</v>
      </c>
      <c r="I67" s="87">
        <f t="shared" si="14"/>
        <v>0</v>
      </c>
      <c r="J67" s="87">
        <f t="shared" si="14"/>
        <v>0</v>
      </c>
      <c r="K67" s="87">
        <f t="shared" si="14"/>
        <v>0</v>
      </c>
      <c r="L67" s="87">
        <f t="shared" si="14"/>
        <v>0</v>
      </c>
      <c r="M67" s="87">
        <f>SUM(M64:M66)</f>
        <v>0</v>
      </c>
      <c r="N67" s="87">
        <f t="shared" si="14"/>
        <v>0</v>
      </c>
    </row>
    <row r="68" ht="15"/>
    <row r="69" ht="15"/>
    <row r="70" ht="15"/>
    <row r="71" spans="1:14" ht="24">
      <c r="A71" s="204" t="s">
        <v>37</v>
      </c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</row>
    <row r="72" spans="1:15" ht="18.75">
      <c r="A72" s="191" t="s">
        <v>5</v>
      </c>
      <c r="B72" s="201" t="s">
        <v>33</v>
      </c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3"/>
      <c r="O72" s="92"/>
    </row>
    <row r="73" spans="1:14" ht="18.75">
      <c r="A73" s="192"/>
      <c r="B73" s="3">
        <v>2549</v>
      </c>
      <c r="C73" s="3">
        <v>2550</v>
      </c>
      <c r="D73" s="3">
        <v>2551</v>
      </c>
      <c r="E73" s="3">
        <v>2552</v>
      </c>
      <c r="F73" s="3">
        <v>2553</v>
      </c>
      <c r="G73" s="3">
        <v>2554</v>
      </c>
      <c r="H73" s="3">
        <v>2555</v>
      </c>
      <c r="I73" s="3">
        <v>2556</v>
      </c>
      <c r="J73" s="3">
        <v>2557</v>
      </c>
      <c r="K73" s="3">
        <v>2558</v>
      </c>
      <c r="L73" s="3">
        <v>2559</v>
      </c>
      <c r="M73" s="3">
        <v>2560</v>
      </c>
      <c r="N73" s="3">
        <v>2561</v>
      </c>
    </row>
    <row r="74" spans="1:14" s="22" customFormat="1" ht="93.75">
      <c r="A74" s="94" t="s">
        <v>38</v>
      </c>
      <c r="B74" s="95">
        <v>0</v>
      </c>
      <c r="C74" s="95">
        <v>0</v>
      </c>
      <c r="D74" s="95">
        <v>0</v>
      </c>
      <c r="E74" s="95">
        <v>0</v>
      </c>
      <c r="F74" s="98"/>
      <c r="G74" s="98"/>
      <c r="H74" s="98"/>
      <c r="I74" s="98"/>
      <c r="J74" s="98"/>
      <c r="K74" s="98"/>
      <c r="L74" s="98">
        <v>0</v>
      </c>
      <c r="M74" s="99">
        <f>+K74</f>
        <v>0</v>
      </c>
      <c r="N74" s="99">
        <f>+L74</f>
        <v>0</v>
      </c>
    </row>
    <row r="75" spans="1:14" ht="18.75">
      <c r="A75" s="86" t="s">
        <v>7</v>
      </c>
      <c r="B75" s="96">
        <v>0</v>
      </c>
      <c r="C75" s="96">
        <v>0</v>
      </c>
      <c r="D75" s="97">
        <v>0</v>
      </c>
      <c r="E75" s="97">
        <v>0</v>
      </c>
      <c r="F75" s="87">
        <f aca="true" t="shared" si="15" ref="F75:N75">SUM(F74:F74)</f>
        <v>0</v>
      </c>
      <c r="G75" s="87">
        <f t="shared" si="15"/>
        <v>0</v>
      </c>
      <c r="H75" s="87">
        <f t="shared" si="15"/>
        <v>0</v>
      </c>
      <c r="I75" s="87">
        <f t="shared" si="15"/>
        <v>0</v>
      </c>
      <c r="J75" s="87">
        <f t="shared" si="15"/>
        <v>0</v>
      </c>
      <c r="K75" s="87">
        <f t="shared" si="15"/>
        <v>0</v>
      </c>
      <c r="L75" s="87">
        <f t="shared" si="15"/>
        <v>0</v>
      </c>
      <c r="M75" s="87">
        <f>SUM(M74:M74)</f>
        <v>0</v>
      </c>
      <c r="N75" s="87">
        <f t="shared" si="15"/>
        <v>0</v>
      </c>
    </row>
    <row r="78" ht="21">
      <c r="D78" s="33"/>
    </row>
  </sheetData>
  <sheetProtection/>
  <mergeCells count="20">
    <mergeCell ref="L43:M43"/>
    <mergeCell ref="A1:O1"/>
    <mergeCell ref="A62:A63"/>
    <mergeCell ref="B42:O42"/>
    <mergeCell ref="B62:N62"/>
    <mergeCell ref="A2:O2"/>
    <mergeCell ref="A39:O39"/>
    <mergeCell ref="A23:O23"/>
    <mergeCell ref="A40:O40"/>
    <mergeCell ref="A24:O24"/>
    <mergeCell ref="L44:M44"/>
    <mergeCell ref="A72:A73"/>
    <mergeCell ref="F43:G43"/>
    <mergeCell ref="F44:G44"/>
    <mergeCell ref="H43:I43"/>
    <mergeCell ref="H44:I44"/>
    <mergeCell ref="B72:N72"/>
    <mergeCell ref="A61:N61"/>
    <mergeCell ref="A71:N71"/>
    <mergeCell ref="N43:O43"/>
  </mergeCells>
  <printOptions/>
  <pageMargins left="0.2362204724409449" right="0.1968503937007874" top="0.7480314960629921" bottom="0.6299212598425197" header="0.5118110236220472" footer="0.5118110236220472"/>
  <pageSetup horizontalDpi="600" verticalDpi="600" orientation="landscape" paperSize="9" scale="88" r:id="rId3"/>
  <headerFooter alignWithMargins="0">
    <oddHeader>&amp;R&amp;"TH Chakra Petch,ตัวหนา"&amp;16เอกสารแนบหมายเลข 3.3_1)</oddHeader>
    <oddFooter>&amp;R&amp;"TH K2D July8,Regular"&amp;14F-QP-PN-01-002
แก้ไขครั้งที่ 01 วันที่บังคับใช้ 1 กุมภาพันธ์ 2556</oddFooter>
  </headerFooter>
  <rowBreaks count="3" manualBreakCount="3">
    <brk id="22" max="14" man="1"/>
    <brk id="38" max="255" man="1"/>
    <brk id="59" max="255" man="1"/>
  </rowBreaks>
  <colBreaks count="1" manualBreakCount="1">
    <brk id="15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6"/>
  <sheetViews>
    <sheetView view="pageBreakPreview" zoomScaleSheetLayoutView="100" zoomScalePageLayoutView="0" workbookViewId="0" topLeftCell="A40">
      <selection activeCell="F52" sqref="F52"/>
    </sheetView>
  </sheetViews>
  <sheetFormatPr defaultColWidth="9.140625" defaultRowHeight="12.75"/>
  <cols>
    <col min="1" max="1" width="10.57421875" style="36" customWidth="1"/>
    <col min="2" max="2" width="10.28125" style="36" customWidth="1"/>
    <col min="3" max="4" width="11.28125" style="36" customWidth="1"/>
    <col min="5" max="5" width="13.00390625" style="36" customWidth="1"/>
    <col min="6" max="6" width="13.7109375" style="36" customWidth="1"/>
    <col min="7" max="7" width="13.57421875" style="36" customWidth="1"/>
    <col min="8" max="8" width="12.8515625" style="36" customWidth="1"/>
    <col min="9" max="9" width="13.57421875" style="36" customWidth="1"/>
    <col min="10" max="10" width="11.28125" style="36" bestFit="1" customWidth="1"/>
    <col min="11" max="11" width="11.421875" style="36" bestFit="1" customWidth="1"/>
    <col min="12" max="13" width="11.28125" style="36" bestFit="1" customWidth="1"/>
    <col min="14" max="14" width="11.57421875" style="36" bestFit="1" customWidth="1"/>
    <col min="15" max="15" width="12.28125" style="36" bestFit="1" customWidth="1"/>
    <col min="16" max="16" width="11.421875" style="36" customWidth="1"/>
    <col min="17" max="16384" width="9.140625" style="36" customWidth="1"/>
  </cols>
  <sheetData>
    <row r="1" spans="1:16" s="1" customFormat="1" ht="24">
      <c r="A1" s="207" t="s">
        <v>56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16" s="1" customFormat="1" ht="24">
      <c r="A2" s="207" t="s">
        <v>46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="1" customFormat="1" ht="21.75">
      <c r="A3" s="2" t="s">
        <v>0</v>
      </c>
    </row>
    <row r="4" spans="1:14" s="2" customFormat="1" ht="21.75">
      <c r="A4" s="3" t="s">
        <v>1</v>
      </c>
      <c r="B4" s="124">
        <v>2553</v>
      </c>
      <c r="C4" s="124">
        <v>2554</v>
      </c>
      <c r="D4" s="124">
        <v>2555</v>
      </c>
      <c r="E4" s="119">
        <v>2556</v>
      </c>
      <c r="F4" s="119">
        <v>2557</v>
      </c>
      <c r="G4" s="119">
        <v>2558</v>
      </c>
      <c r="H4" s="119">
        <v>2559</v>
      </c>
      <c r="I4" s="119">
        <v>2560</v>
      </c>
      <c r="J4" s="119">
        <v>2561</v>
      </c>
      <c r="K4" s="119">
        <v>2562</v>
      </c>
      <c r="L4" s="119">
        <v>2563</v>
      </c>
      <c r="M4" s="119">
        <v>2564</v>
      </c>
      <c r="N4" s="3" t="s">
        <v>2</v>
      </c>
    </row>
    <row r="5" spans="1:14" s="1" customFormat="1" ht="21.75">
      <c r="A5" s="6">
        <v>1</v>
      </c>
      <c r="B5" s="7">
        <v>80</v>
      </c>
      <c r="C5" s="7">
        <v>80</v>
      </c>
      <c r="D5" s="7">
        <v>80</v>
      </c>
      <c r="E5" s="8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9">
        <f>SUM(B5:M5)</f>
        <v>240</v>
      </c>
    </row>
    <row r="6" spans="1:14" s="1" customFormat="1" ht="21.75">
      <c r="A6" s="10">
        <v>2</v>
      </c>
      <c r="B6" s="11">
        <v>0</v>
      </c>
      <c r="C6" s="11">
        <f>+B5</f>
        <v>80</v>
      </c>
      <c r="D6" s="11">
        <f aca="true" t="shared" si="0" ref="D6:I9">+C5</f>
        <v>80</v>
      </c>
      <c r="E6" s="11">
        <f t="shared" si="0"/>
        <v>80</v>
      </c>
      <c r="F6" s="11">
        <f t="shared" si="0"/>
        <v>0</v>
      </c>
      <c r="G6" s="11">
        <f t="shared" si="0"/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1">
        <f>SUM(B6:M6)</f>
        <v>240</v>
      </c>
    </row>
    <row r="7" spans="1:14" s="1" customFormat="1" ht="21.75">
      <c r="A7" s="10">
        <v>3</v>
      </c>
      <c r="B7" s="11">
        <v>0</v>
      </c>
      <c r="C7" s="11">
        <v>0</v>
      </c>
      <c r="D7" s="12">
        <f>+C6</f>
        <v>80</v>
      </c>
      <c r="E7" s="12">
        <f t="shared" si="0"/>
        <v>80</v>
      </c>
      <c r="F7" s="12">
        <f t="shared" si="0"/>
        <v>80</v>
      </c>
      <c r="G7" s="12">
        <f t="shared" si="0"/>
        <v>0</v>
      </c>
      <c r="H7" s="12">
        <f t="shared" si="0"/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1">
        <f>SUM(B7:M7)</f>
        <v>240</v>
      </c>
    </row>
    <row r="8" spans="1:14" s="1" customFormat="1" ht="21.75">
      <c r="A8" s="10">
        <v>4</v>
      </c>
      <c r="B8" s="11">
        <v>0</v>
      </c>
      <c r="C8" s="11">
        <v>0</v>
      </c>
      <c r="D8" s="12">
        <v>0</v>
      </c>
      <c r="E8" s="13">
        <f>+D7</f>
        <v>80</v>
      </c>
      <c r="F8" s="13">
        <f t="shared" si="0"/>
        <v>80</v>
      </c>
      <c r="G8" s="13">
        <f t="shared" si="0"/>
        <v>80</v>
      </c>
      <c r="H8" s="13">
        <f t="shared" si="0"/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1">
        <f>SUM(B8:M8)</f>
        <v>240</v>
      </c>
    </row>
    <row r="9" spans="1:14" s="1" customFormat="1" ht="21.75">
      <c r="A9" s="6">
        <v>5</v>
      </c>
      <c r="B9" s="7">
        <v>0</v>
      </c>
      <c r="C9" s="7">
        <v>0</v>
      </c>
      <c r="D9" s="7">
        <v>0</v>
      </c>
      <c r="E9" s="8">
        <v>0</v>
      </c>
      <c r="F9" s="7">
        <f>+E8</f>
        <v>80</v>
      </c>
      <c r="G9" s="7">
        <f t="shared" si="0"/>
        <v>80</v>
      </c>
      <c r="H9" s="7">
        <f t="shared" si="0"/>
        <v>80</v>
      </c>
      <c r="I9" s="7">
        <f t="shared" si="0"/>
        <v>0</v>
      </c>
      <c r="J9" s="7">
        <v>0</v>
      </c>
      <c r="K9" s="7">
        <v>0</v>
      </c>
      <c r="L9" s="7">
        <v>0</v>
      </c>
      <c r="M9" s="7">
        <v>0</v>
      </c>
      <c r="N9" s="9">
        <f>SUM(B9:M9)</f>
        <v>240</v>
      </c>
    </row>
    <row r="10" spans="1:14" s="2" customFormat="1" ht="21.75">
      <c r="A10" s="3" t="s">
        <v>2</v>
      </c>
      <c r="B10" s="14">
        <f aca="true" t="shared" si="1" ref="B10:N10">SUM(B5:B9)</f>
        <v>80</v>
      </c>
      <c r="C10" s="14">
        <f t="shared" si="1"/>
        <v>160</v>
      </c>
      <c r="D10" s="14">
        <f t="shared" si="1"/>
        <v>240</v>
      </c>
      <c r="E10" s="15">
        <f t="shared" si="1"/>
        <v>240</v>
      </c>
      <c r="F10" s="14">
        <f t="shared" si="1"/>
        <v>240</v>
      </c>
      <c r="G10" s="14">
        <f t="shared" si="1"/>
        <v>160</v>
      </c>
      <c r="H10" s="14">
        <f t="shared" si="1"/>
        <v>80</v>
      </c>
      <c r="I10" s="14">
        <f t="shared" si="1"/>
        <v>0</v>
      </c>
      <c r="J10" s="14">
        <f t="shared" si="1"/>
        <v>0</v>
      </c>
      <c r="K10" s="14">
        <f t="shared" si="1"/>
        <v>0</v>
      </c>
      <c r="L10" s="14">
        <f>SUM(L5:L9)</f>
        <v>0</v>
      </c>
      <c r="M10" s="14">
        <f t="shared" si="1"/>
        <v>0</v>
      </c>
      <c r="N10" s="16">
        <f t="shared" si="1"/>
        <v>1200</v>
      </c>
    </row>
    <row r="11" s="1" customFormat="1" ht="21.75"/>
    <row r="12" s="1" customFormat="1" ht="21.75"/>
    <row r="13" s="1" customFormat="1" ht="21.75"/>
    <row r="14" spans="1:14" s="1" customFormat="1" ht="21.75">
      <c r="A14" s="2" t="s">
        <v>3</v>
      </c>
      <c r="H14" s="17"/>
      <c r="N14" s="2" t="s">
        <v>4</v>
      </c>
    </row>
    <row r="15" spans="1:15" s="2" customFormat="1" ht="21.75">
      <c r="A15" s="3" t="s">
        <v>5</v>
      </c>
      <c r="B15" s="124">
        <v>2553</v>
      </c>
      <c r="C15" s="124">
        <v>2554</v>
      </c>
      <c r="D15" s="124">
        <v>2555</v>
      </c>
      <c r="E15" s="119">
        <v>2556</v>
      </c>
      <c r="F15" s="119">
        <v>2557</v>
      </c>
      <c r="G15" s="119">
        <v>2558</v>
      </c>
      <c r="H15" s="119">
        <v>2559</v>
      </c>
      <c r="I15" s="119">
        <v>2560</v>
      </c>
      <c r="J15" s="119">
        <v>2561</v>
      </c>
      <c r="K15" s="119">
        <v>2562</v>
      </c>
      <c r="L15" s="119">
        <v>2563</v>
      </c>
      <c r="M15" s="119">
        <v>2564</v>
      </c>
      <c r="N15" s="110" t="s">
        <v>2</v>
      </c>
      <c r="O15" s="111"/>
    </row>
    <row r="16" spans="1:15" s="22" customFormat="1" ht="87">
      <c r="A16" s="100" t="s">
        <v>8</v>
      </c>
      <c r="B16" s="20">
        <f>SUM(B32)</f>
        <v>1464000</v>
      </c>
      <c r="C16" s="20">
        <f>SUM(C32)</f>
        <v>10264000</v>
      </c>
      <c r="D16" s="20">
        <f>SUM(D32)</f>
        <v>19064000</v>
      </c>
      <c r="E16" s="21">
        <f>SUM(E32)</f>
        <v>26400000</v>
      </c>
      <c r="F16" s="21">
        <f aca="true" t="shared" si="2" ref="F16:M16">SUM(F32)</f>
        <v>24936000</v>
      </c>
      <c r="G16" s="21">
        <f t="shared" si="2"/>
        <v>16136000</v>
      </c>
      <c r="H16" s="21">
        <f t="shared" si="2"/>
        <v>7336000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>SUM(L32)</f>
        <v>0</v>
      </c>
      <c r="M16" s="21">
        <f t="shared" si="2"/>
        <v>0</v>
      </c>
      <c r="N16" s="114">
        <f>SUM(N32)</f>
        <v>0</v>
      </c>
      <c r="O16" s="114"/>
    </row>
    <row r="17" spans="1:15" s="22" customFormat="1" ht="65.25">
      <c r="A17" s="101" t="s">
        <v>9</v>
      </c>
      <c r="B17" s="23">
        <v>0</v>
      </c>
      <c r="C17" s="23">
        <v>0</v>
      </c>
      <c r="D17" s="23">
        <v>0</v>
      </c>
      <c r="E17" s="24">
        <v>9000000</v>
      </c>
      <c r="F17" s="24">
        <v>11505900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115">
        <v>0</v>
      </c>
      <c r="O17" s="118"/>
    </row>
    <row r="18" spans="1:15" s="22" customFormat="1" ht="65.25">
      <c r="A18" s="102" t="s">
        <v>10</v>
      </c>
      <c r="B18" s="25">
        <v>0</v>
      </c>
      <c r="C18" s="25">
        <v>0</v>
      </c>
      <c r="D18" s="25">
        <v>0</v>
      </c>
      <c r="E18" s="26">
        <f>+E45</f>
        <v>3760000</v>
      </c>
      <c r="F18" s="26">
        <f>+F45</f>
        <v>3760000</v>
      </c>
      <c r="G18" s="26">
        <f>+G45</f>
        <v>3760000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116">
        <v>0</v>
      </c>
      <c r="O18" s="118"/>
    </row>
    <row r="19" spans="1:15" s="22" customFormat="1" ht="87">
      <c r="A19" s="102" t="s">
        <v>11</v>
      </c>
      <c r="B19" s="25">
        <v>0</v>
      </c>
      <c r="C19" s="25">
        <v>0</v>
      </c>
      <c r="D19" s="25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116">
        <v>0</v>
      </c>
      <c r="O19" s="118"/>
    </row>
    <row r="20" spans="1:15" s="2" customFormat="1" ht="21.75">
      <c r="A20" s="3" t="s">
        <v>2</v>
      </c>
      <c r="B20" s="14">
        <f>SUM(B16:B17)</f>
        <v>1464000</v>
      </c>
      <c r="C20" s="14">
        <f>SUM(C16:C17)</f>
        <v>10264000</v>
      </c>
      <c r="D20" s="14">
        <f>SUM(D16:D17)</f>
        <v>19064000</v>
      </c>
      <c r="E20" s="15">
        <f>SUM(E16:E17)</f>
        <v>35400000</v>
      </c>
      <c r="F20" s="14">
        <f aca="true" t="shared" si="3" ref="F20:N20">SUM(F16:F19)</f>
        <v>40201900</v>
      </c>
      <c r="G20" s="14">
        <f t="shared" si="3"/>
        <v>19896000</v>
      </c>
      <c r="H20" s="14">
        <f t="shared" si="3"/>
        <v>7336000</v>
      </c>
      <c r="I20" s="27">
        <f t="shared" si="3"/>
        <v>0</v>
      </c>
      <c r="J20" s="14">
        <f t="shared" si="3"/>
        <v>0</v>
      </c>
      <c r="K20" s="14">
        <f t="shared" si="3"/>
        <v>0</v>
      </c>
      <c r="L20" s="14">
        <f>SUM(L16:L19)</f>
        <v>0</v>
      </c>
      <c r="M20" s="14">
        <f t="shared" si="3"/>
        <v>0</v>
      </c>
      <c r="N20" s="117">
        <f t="shared" si="3"/>
        <v>0</v>
      </c>
      <c r="O20" s="113"/>
    </row>
    <row r="21" spans="1:16" s="1" customFormat="1" ht="21.75">
      <c r="A21" s="29"/>
      <c r="B21" s="29"/>
      <c r="C21" s="29"/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s="1" customFormat="1" ht="21.75">
      <c r="A22" s="31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s="1" customFormat="1" ht="24">
      <c r="A23" s="211" t="s">
        <v>12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30"/>
    </row>
    <row r="24" spans="1:16" s="1" customFormat="1" ht="21.75">
      <c r="A24" s="212" t="s">
        <v>40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30"/>
    </row>
    <row r="25" spans="1:14" s="1" customFormat="1" ht="21.75">
      <c r="A25" s="17"/>
      <c r="H25" s="17"/>
      <c r="N25" s="2" t="s">
        <v>4</v>
      </c>
    </row>
    <row r="26" spans="1:15" s="2" customFormat="1" ht="21.75">
      <c r="A26" s="3" t="s">
        <v>1</v>
      </c>
      <c r="B26" s="124">
        <v>2553</v>
      </c>
      <c r="C26" s="124">
        <v>2554</v>
      </c>
      <c r="D26" s="124">
        <v>2555</v>
      </c>
      <c r="E26" s="119">
        <v>2556</v>
      </c>
      <c r="F26" s="119">
        <v>2557</v>
      </c>
      <c r="G26" s="119">
        <v>2558</v>
      </c>
      <c r="H26" s="119">
        <v>2559</v>
      </c>
      <c r="I26" s="119">
        <v>2560</v>
      </c>
      <c r="J26" s="119">
        <v>2561</v>
      </c>
      <c r="K26" s="119">
        <v>2562</v>
      </c>
      <c r="L26" s="119">
        <v>2563</v>
      </c>
      <c r="M26" s="119">
        <v>2564</v>
      </c>
      <c r="N26" s="4" t="s">
        <v>2</v>
      </c>
      <c r="O26" s="111"/>
    </row>
    <row r="27" spans="1:15" s="1" customFormat="1" ht="21.75">
      <c r="A27" s="6">
        <v>1</v>
      </c>
      <c r="B27" s="7">
        <f>+B5*$B$34</f>
        <v>1464000</v>
      </c>
      <c r="C27" s="7">
        <f>+C5*$B$34</f>
        <v>1464000</v>
      </c>
      <c r="D27" s="7">
        <f>+D5*$B$34</f>
        <v>1464000</v>
      </c>
      <c r="E27" s="8">
        <v>0</v>
      </c>
      <c r="F27" s="7">
        <f aca="true" t="shared" si="4" ref="F27:M27">SUM(F5*12000)</f>
        <v>0</v>
      </c>
      <c r="G27" s="7">
        <f t="shared" si="4"/>
        <v>0</v>
      </c>
      <c r="H27" s="7">
        <f t="shared" si="4"/>
        <v>0</v>
      </c>
      <c r="I27" s="7">
        <f t="shared" si="4"/>
        <v>0</v>
      </c>
      <c r="J27" s="7">
        <f t="shared" si="4"/>
        <v>0</v>
      </c>
      <c r="K27" s="7">
        <f t="shared" si="4"/>
        <v>0</v>
      </c>
      <c r="L27" s="7">
        <f>SUM(L5*12000)</f>
        <v>0</v>
      </c>
      <c r="M27" s="7">
        <f t="shared" si="4"/>
        <v>0</v>
      </c>
      <c r="N27" s="7">
        <v>0</v>
      </c>
      <c r="O27" s="112"/>
    </row>
    <row r="28" spans="1:15" s="1" customFormat="1" ht="21.75">
      <c r="A28" s="10">
        <v>2</v>
      </c>
      <c r="B28" s="12">
        <v>0</v>
      </c>
      <c r="C28" s="12">
        <f>+C6*$B$35</f>
        <v>8800000</v>
      </c>
      <c r="D28" s="12">
        <f>+D6*$B$35</f>
        <v>8800000</v>
      </c>
      <c r="E28" s="12">
        <f>+E6*$B$35</f>
        <v>8800000</v>
      </c>
      <c r="F28" s="12">
        <v>0</v>
      </c>
      <c r="G28" s="12">
        <f aca="true" t="shared" si="5" ref="G28:M28">SUM(G6*36000)</f>
        <v>0</v>
      </c>
      <c r="H28" s="12">
        <f t="shared" si="5"/>
        <v>0</v>
      </c>
      <c r="I28" s="12">
        <f t="shared" si="5"/>
        <v>0</v>
      </c>
      <c r="J28" s="12">
        <f t="shared" si="5"/>
        <v>0</v>
      </c>
      <c r="K28" s="12">
        <f t="shared" si="5"/>
        <v>0</v>
      </c>
      <c r="L28" s="12">
        <f>SUM(L6*36000)</f>
        <v>0</v>
      </c>
      <c r="M28" s="12">
        <f t="shared" si="5"/>
        <v>0</v>
      </c>
      <c r="N28" s="12">
        <v>0</v>
      </c>
      <c r="O28" s="112"/>
    </row>
    <row r="29" spans="1:15" s="1" customFormat="1" ht="21.75">
      <c r="A29" s="10">
        <v>3</v>
      </c>
      <c r="B29" s="12">
        <v>0</v>
      </c>
      <c r="C29" s="12">
        <v>0</v>
      </c>
      <c r="D29" s="12">
        <f>+$B$35*D7</f>
        <v>8800000</v>
      </c>
      <c r="E29" s="12">
        <f>+$B$35*E7</f>
        <v>8800000</v>
      </c>
      <c r="F29" s="12">
        <f>+$B$35*F7</f>
        <v>8800000</v>
      </c>
      <c r="G29" s="12">
        <f>SUM(G2*36000)</f>
        <v>0</v>
      </c>
      <c r="H29" s="12">
        <f>SUM(H7*36000)</f>
        <v>0</v>
      </c>
      <c r="I29" s="12">
        <f>SUM(I7*36000)</f>
        <v>0</v>
      </c>
      <c r="J29" s="12">
        <f>SUM(J7*36000)</f>
        <v>0</v>
      </c>
      <c r="K29" s="12">
        <f>SUM(K7*36000)</f>
        <v>0</v>
      </c>
      <c r="L29" s="12">
        <f>SUM(L7*36000)</f>
        <v>0</v>
      </c>
      <c r="M29" s="12">
        <f>SUM(M7*36000)</f>
        <v>0</v>
      </c>
      <c r="N29" s="12">
        <v>0</v>
      </c>
      <c r="O29" s="112"/>
    </row>
    <row r="30" spans="1:15" s="1" customFormat="1" ht="21.75">
      <c r="A30" s="10">
        <v>4</v>
      </c>
      <c r="B30" s="12">
        <v>0</v>
      </c>
      <c r="C30" s="12">
        <v>0</v>
      </c>
      <c r="D30" s="12">
        <v>0</v>
      </c>
      <c r="E30" s="13">
        <f>+$B$35*E8</f>
        <v>8800000</v>
      </c>
      <c r="F30" s="13">
        <f>+$B$35*F8</f>
        <v>8800000</v>
      </c>
      <c r="G30" s="13">
        <f>+$B$35*G8</f>
        <v>8800000</v>
      </c>
      <c r="H30" s="12">
        <v>0</v>
      </c>
      <c r="I30" s="12">
        <f>SUM(I8*36000)</f>
        <v>0</v>
      </c>
      <c r="J30" s="12">
        <f>SUM(J8*36000)</f>
        <v>0</v>
      </c>
      <c r="K30" s="12">
        <f>SUM(K8*36000)</f>
        <v>0</v>
      </c>
      <c r="L30" s="12">
        <f>SUM(L8*36000)</f>
        <v>0</v>
      </c>
      <c r="M30" s="12">
        <f>SUM(M8*36000)</f>
        <v>0</v>
      </c>
      <c r="N30" s="12">
        <v>0</v>
      </c>
      <c r="O30" s="112"/>
    </row>
    <row r="31" spans="1:15" s="1" customFormat="1" ht="21.75">
      <c r="A31" s="6">
        <v>5</v>
      </c>
      <c r="B31" s="7">
        <v>0</v>
      </c>
      <c r="C31" s="7">
        <v>0</v>
      </c>
      <c r="D31" s="7">
        <v>0</v>
      </c>
      <c r="E31" s="8">
        <v>0</v>
      </c>
      <c r="F31" s="7">
        <f>+$B$36*F9</f>
        <v>7336000</v>
      </c>
      <c r="G31" s="7">
        <f>+$B$36*G9</f>
        <v>7336000</v>
      </c>
      <c r="H31" s="7">
        <f>+$B$36*H9</f>
        <v>7336000</v>
      </c>
      <c r="I31" s="7">
        <v>0</v>
      </c>
      <c r="J31" s="7">
        <f>SUM(J9*24000)</f>
        <v>0</v>
      </c>
      <c r="K31" s="7">
        <f>SUM(K9*24000)</f>
        <v>0</v>
      </c>
      <c r="L31" s="7">
        <f>SUM(L9*24000)</f>
        <v>0</v>
      </c>
      <c r="M31" s="7">
        <f>SUM(M9*24000)</f>
        <v>0</v>
      </c>
      <c r="N31" s="7">
        <v>0</v>
      </c>
      <c r="O31" s="112"/>
    </row>
    <row r="32" spans="1:15" s="2" customFormat="1" ht="21.75">
      <c r="A32" s="3" t="s">
        <v>2</v>
      </c>
      <c r="B32" s="14">
        <f aca="true" t="shared" si="6" ref="B32:N32">SUM(B27:B31)</f>
        <v>1464000</v>
      </c>
      <c r="C32" s="14">
        <f t="shared" si="6"/>
        <v>10264000</v>
      </c>
      <c r="D32" s="14">
        <f t="shared" si="6"/>
        <v>19064000</v>
      </c>
      <c r="E32" s="15">
        <f t="shared" si="6"/>
        <v>26400000</v>
      </c>
      <c r="F32" s="14">
        <f t="shared" si="6"/>
        <v>24936000</v>
      </c>
      <c r="G32" s="14">
        <f t="shared" si="6"/>
        <v>16136000</v>
      </c>
      <c r="H32" s="14">
        <f t="shared" si="6"/>
        <v>7336000</v>
      </c>
      <c r="I32" s="14">
        <f t="shared" si="6"/>
        <v>0</v>
      </c>
      <c r="J32" s="14">
        <f t="shared" si="6"/>
        <v>0</v>
      </c>
      <c r="K32" s="14">
        <f t="shared" si="6"/>
        <v>0</v>
      </c>
      <c r="L32" s="14">
        <f>SUM(L27:L31)</f>
        <v>0</v>
      </c>
      <c r="M32" s="14">
        <f t="shared" si="6"/>
        <v>0</v>
      </c>
      <c r="N32" s="14">
        <f t="shared" si="6"/>
        <v>0</v>
      </c>
      <c r="O32" s="113"/>
    </row>
    <row r="33" s="1" customFormat="1" ht="21.75"/>
    <row r="34" spans="1:3" s="1" customFormat="1" ht="21.75">
      <c r="A34" s="1" t="s">
        <v>13</v>
      </c>
      <c r="B34" s="120">
        <v>18300</v>
      </c>
      <c r="C34" s="1" t="s">
        <v>52</v>
      </c>
    </row>
    <row r="35" spans="1:3" s="1" customFormat="1" ht="21.75">
      <c r="A35" s="1" t="s">
        <v>14</v>
      </c>
      <c r="B35" s="120">
        <v>110000</v>
      </c>
      <c r="C35" s="1" t="s">
        <v>47</v>
      </c>
    </row>
    <row r="36" spans="1:3" s="1" customFormat="1" ht="21.75">
      <c r="A36" s="1" t="s">
        <v>15</v>
      </c>
      <c r="B36" s="120">
        <v>91700</v>
      </c>
      <c r="C36" s="1" t="s">
        <v>53</v>
      </c>
    </row>
    <row r="37" s="1" customFormat="1" ht="21.75"/>
    <row r="38" ht="15"/>
    <row r="39" spans="1:14" ht="24">
      <c r="A39" s="204" t="s">
        <v>32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</row>
    <row r="40" spans="1:16" ht="21.75">
      <c r="A40" s="191" t="s">
        <v>5</v>
      </c>
      <c r="B40" s="210" t="s">
        <v>33</v>
      </c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92"/>
      <c r="P40" s="93"/>
    </row>
    <row r="41" spans="1:14" ht="21.75">
      <c r="A41" s="192"/>
      <c r="B41" s="124">
        <v>2553</v>
      </c>
      <c r="C41" s="124">
        <v>2554</v>
      </c>
      <c r="D41" s="124">
        <v>2555</v>
      </c>
      <c r="E41" s="119">
        <v>2556</v>
      </c>
      <c r="F41" s="119">
        <v>2557</v>
      </c>
      <c r="G41" s="119">
        <v>2558</v>
      </c>
      <c r="H41" s="119">
        <v>2559</v>
      </c>
      <c r="I41" s="119">
        <v>2560</v>
      </c>
      <c r="J41" s="119">
        <v>2561</v>
      </c>
      <c r="K41" s="119">
        <v>2562</v>
      </c>
      <c r="L41" s="119">
        <v>2563</v>
      </c>
      <c r="M41" s="119">
        <v>2564</v>
      </c>
      <c r="N41" s="4" t="s">
        <v>2</v>
      </c>
    </row>
    <row r="42" spans="1:14" s="22" customFormat="1" ht="44.25" customHeight="1">
      <c r="A42" s="94" t="s">
        <v>34</v>
      </c>
      <c r="B42" s="95">
        <v>0</v>
      </c>
      <c r="C42" s="95">
        <v>0</v>
      </c>
      <c r="D42" s="95">
        <v>0</v>
      </c>
      <c r="E42" s="95">
        <f>+F42</f>
        <v>300000</v>
      </c>
      <c r="F42" s="95">
        <v>300000</v>
      </c>
      <c r="G42" s="95">
        <f>+F42</f>
        <v>300000</v>
      </c>
      <c r="H42" s="95"/>
      <c r="I42" s="95"/>
      <c r="J42" s="95"/>
      <c r="K42" s="95"/>
      <c r="L42" s="95"/>
      <c r="M42" s="95"/>
      <c r="N42" s="95"/>
    </row>
    <row r="43" spans="1:14" s="22" customFormat="1" ht="62.25" customHeight="1">
      <c r="A43" s="94" t="s">
        <v>35</v>
      </c>
      <c r="B43" s="95">
        <v>0</v>
      </c>
      <c r="C43" s="95">
        <v>0</v>
      </c>
      <c r="D43" s="95">
        <v>0</v>
      </c>
      <c r="E43" s="95">
        <f>+F43</f>
        <v>2160000</v>
      </c>
      <c r="F43" s="95">
        <v>2160000</v>
      </c>
      <c r="G43" s="95">
        <f>+F43</f>
        <v>2160000</v>
      </c>
      <c r="H43" s="95"/>
      <c r="I43" s="95"/>
      <c r="J43" s="95"/>
      <c r="K43" s="95"/>
      <c r="L43" s="95"/>
      <c r="M43" s="95"/>
      <c r="N43" s="95"/>
    </row>
    <row r="44" spans="1:14" s="22" customFormat="1" ht="46.5" customHeight="1">
      <c r="A44" s="94" t="s">
        <v>36</v>
      </c>
      <c r="B44" s="95">
        <v>0</v>
      </c>
      <c r="C44" s="95">
        <v>0</v>
      </c>
      <c r="D44" s="95">
        <v>0</v>
      </c>
      <c r="E44" s="95">
        <f>+F44</f>
        <v>1300000</v>
      </c>
      <c r="F44" s="95">
        <v>1300000</v>
      </c>
      <c r="G44" s="95">
        <f>+F44</f>
        <v>1300000</v>
      </c>
      <c r="H44" s="95"/>
      <c r="I44" s="95"/>
      <c r="J44" s="95"/>
      <c r="K44" s="95"/>
      <c r="L44" s="95"/>
      <c r="M44" s="95"/>
      <c r="N44" s="95"/>
    </row>
    <row r="45" spans="1:14" ht="21.75">
      <c r="A45" s="86" t="s">
        <v>7</v>
      </c>
      <c r="B45" s="96">
        <v>0</v>
      </c>
      <c r="C45" s="96">
        <v>0</v>
      </c>
      <c r="D45" s="97">
        <v>0</v>
      </c>
      <c r="E45" s="28">
        <f>SUM(E42:E44)</f>
        <v>3760000</v>
      </c>
      <c r="F45" s="87">
        <f aca="true" t="shared" si="7" ref="F45:N45">SUM(F42:F44)</f>
        <v>3760000</v>
      </c>
      <c r="G45" s="87">
        <f t="shared" si="7"/>
        <v>3760000</v>
      </c>
      <c r="H45" s="87">
        <f t="shared" si="7"/>
        <v>0</v>
      </c>
      <c r="I45" s="87">
        <f t="shared" si="7"/>
        <v>0</v>
      </c>
      <c r="J45" s="87">
        <f t="shared" si="7"/>
        <v>0</v>
      </c>
      <c r="K45" s="87">
        <f t="shared" si="7"/>
        <v>0</v>
      </c>
      <c r="L45" s="87">
        <f>SUM(L42:L44)</f>
        <v>0</v>
      </c>
      <c r="M45" s="87">
        <f t="shared" si="7"/>
        <v>0</v>
      </c>
      <c r="N45" s="87">
        <f t="shared" si="7"/>
        <v>0</v>
      </c>
    </row>
    <row r="46" ht="15"/>
    <row r="47" ht="15"/>
    <row r="48" ht="15"/>
    <row r="49" spans="1:14" ht="24">
      <c r="A49" s="204" t="s">
        <v>37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</row>
    <row r="50" spans="1:16" ht="21.75">
      <c r="A50" s="191" t="s">
        <v>5</v>
      </c>
      <c r="B50" s="201" t="s">
        <v>33</v>
      </c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3"/>
      <c r="O50" s="92"/>
      <c r="P50" s="93"/>
    </row>
    <row r="51" spans="1:14" ht="21.75">
      <c r="A51" s="192"/>
      <c r="B51" s="124">
        <v>2553</v>
      </c>
      <c r="C51" s="124">
        <v>2554</v>
      </c>
      <c r="D51" s="124">
        <v>2555</v>
      </c>
      <c r="E51" s="119">
        <v>2556</v>
      </c>
      <c r="F51" s="119">
        <v>2557</v>
      </c>
      <c r="G51" s="119">
        <v>2558</v>
      </c>
      <c r="H51" s="119">
        <v>2559</v>
      </c>
      <c r="I51" s="119">
        <v>2560</v>
      </c>
      <c r="J51" s="119">
        <v>2561</v>
      </c>
      <c r="K51" s="119">
        <v>2562</v>
      </c>
      <c r="L51" s="119">
        <v>2563</v>
      </c>
      <c r="M51" s="119">
        <v>2564</v>
      </c>
      <c r="N51" s="4" t="s">
        <v>2</v>
      </c>
    </row>
    <row r="52" spans="1:14" s="22" customFormat="1" ht="93.75">
      <c r="A52" s="94" t="s">
        <v>38</v>
      </c>
      <c r="B52" s="99">
        <v>0</v>
      </c>
      <c r="C52" s="99">
        <v>0</v>
      </c>
      <c r="D52" s="99">
        <v>0</v>
      </c>
      <c r="E52" s="99">
        <v>0</v>
      </c>
      <c r="F52" s="98">
        <v>0</v>
      </c>
      <c r="G52" s="98">
        <v>0</v>
      </c>
      <c r="H52" s="98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9">
        <f>+M52</f>
        <v>0</v>
      </c>
    </row>
    <row r="53" spans="1:14" ht="18.75">
      <c r="A53" s="86" t="s">
        <v>7</v>
      </c>
      <c r="B53" s="96">
        <v>0</v>
      </c>
      <c r="C53" s="96">
        <v>0</v>
      </c>
      <c r="D53" s="97">
        <v>0</v>
      </c>
      <c r="E53" s="97">
        <v>0</v>
      </c>
      <c r="F53" s="87">
        <f aca="true" t="shared" si="8" ref="F53:N53">SUM(F52:F52)</f>
        <v>0</v>
      </c>
      <c r="G53" s="87">
        <f t="shared" si="8"/>
        <v>0</v>
      </c>
      <c r="H53" s="87">
        <f t="shared" si="8"/>
        <v>0</v>
      </c>
      <c r="I53" s="87">
        <f t="shared" si="8"/>
        <v>0</v>
      </c>
      <c r="J53" s="87">
        <f t="shared" si="8"/>
        <v>0</v>
      </c>
      <c r="K53" s="87">
        <f t="shared" si="8"/>
        <v>0</v>
      </c>
      <c r="L53" s="87">
        <f>SUM(L52:L52)</f>
        <v>0</v>
      </c>
      <c r="M53" s="87">
        <f t="shared" si="8"/>
        <v>0</v>
      </c>
      <c r="N53" s="87">
        <f t="shared" si="8"/>
        <v>0</v>
      </c>
    </row>
    <row r="56" ht="21">
      <c r="D56" s="33"/>
    </row>
  </sheetData>
  <sheetProtection/>
  <mergeCells count="10">
    <mergeCell ref="A49:N49"/>
    <mergeCell ref="A50:A51"/>
    <mergeCell ref="B50:N50"/>
    <mergeCell ref="A1:P1"/>
    <mergeCell ref="A2:P2"/>
    <mergeCell ref="A23:O23"/>
    <mergeCell ref="A24:O24"/>
    <mergeCell ref="A39:N39"/>
    <mergeCell ref="A40:A41"/>
    <mergeCell ref="B40:N40"/>
  </mergeCells>
  <printOptions/>
  <pageMargins left="0.2362204724409449" right="0.1968503937007874" top="0.7480314960629921" bottom="0.6299212598425197" header="0.5118110236220472" footer="0.5118110236220472"/>
  <pageSetup horizontalDpi="600" verticalDpi="600" orientation="landscape" paperSize="9" scale="87" r:id="rId3"/>
  <headerFooter alignWithMargins="0">
    <oddHeader>&amp;R&amp;"TH Chakra Petch,ตัวหนา"&amp;16เอกสารแนบหมายเลข 3.3_2)</oddHeader>
    <oddFooter>&amp;R&amp;"TH K2D July8,Regular"&amp;14F-QP-PN-01-002
แก้ไขครั้งที่ 01 วันที่บังคับใช้ 1 กุมภาพันธ์ 2556</oddFooter>
  </headerFooter>
  <rowBreaks count="2" manualBreakCount="2">
    <brk id="22" max="12" man="1"/>
    <brk id="37" max="255" man="1"/>
  </rowBreaks>
  <colBreaks count="1" manualBreakCount="1">
    <brk id="16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D1">
      <selection activeCell="I8" sqref="I8:I9"/>
    </sheetView>
  </sheetViews>
  <sheetFormatPr defaultColWidth="9.140625" defaultRowHeight="12.75"/>
  <cols>
    <col min="1" max="1" width="10.57421875" style="36" customWidth="1"/>
    <col min="2" max="2" width="10.28125" style="36" customWidth="1"/>
    <col min="3" max="4" width="10.140625" style="36" customWidth="1"/>
    <col min="5" max="5" width="13.140625" style="36" customWidth="1"/>
    <col min="6" max="6" width="12.421875" style="36" customWidth="1"/>
    <col min="7" max="8" width="12.57421875" style="36" customWidth="1"/>
    <col min="9" max="9" width="12.7109375" style="36" customWidth="1"/>
    <col min="10" max="10" width="11.28125" style="36" bestFit="1" customWidth="1"/>
    <col min="11" max="11" width="11.421875" style="36" bestFit="1" customWidth="1"/>
    <col min="12" max="13" width="11.28125" style="36" bestFit="1" customWidth="1"/>
    <col min="14" max="14" width="11.57421875" style="36" bestFit="1" customWidth="1"/>
    <col min="15" max="15" width="12.28125" style="36" bestFit="1" customWidth="1"/>
    <col min="16" max="16" width="11.421875" style="36" customWidth="1"/>
    <col min="17" max="16384" width="9.140625" style="36" customWidth="1"/>
  </cols>
  <sheetData>
    <row r="1" spans="1:16" s="1" customFormat="1" ht="21">
      <c r="A1" s="207" t="s">
        <v>57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16" s="1" customFormat="1" ht="21">
      <c r="A2" s="207" t="s">
        <v>46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="1" customFormat="1" ht="18.75">
      <c r="A3" s="2" t="s">
        <v>0</v>
      </c>
    </row>
    <row r="4" spans="1:14" s="2" customFormat="1" ht="18.75">
      <c r="A4" s="3" t="s">
        <v>1</v>
      </c>
      <c r="B4" s="124">
        <v>2556</v>
      </c>
      <c r="C4" s="124">
        <v>2557</v>
      </c>
      <c r="D4" s="124">
        <v>2558</v>
      </c>
      <c r="E4" s="126">
        <v>2559</v>
      </c>
      <c r="F4" s="3">
        <v>2560</v>
      </c>
      <c r="G4" s="3">
        <v>2561</v>
      </c>
      <c r="H4" s="3">
        <v>2562</v>
      </c>
      <c r="I4" s="3">
        <v>2563</v>
      </c>
      <c r="J4" s="4">
        <v>2564</v>
      </c>
      <c r="K4" s="4">
        <v>2565</v>
      </c>
      <c r="L4" s="4">
        <v>2566</v>
      </c>
      <c r="M4" s="4">
        <v>2567</v>
      </c>
      <c r="N4" s="3" t="s">
        <v>2</v>
      </c>
    </row>
    <row r="5" spans="1:14" s="1" customFormat="1" ht="18.75">
      <c r="A5" s="6">
        <v>1</v>
      </c>
      <c r="B5" s="7">
        <v>0</v>
      </c>
      <c r="C5" s="7">
        <v>50</v>
      </c>
      <c r="D5" s="7">
        <v>50</v>
      </c>
      <c r="E5" s="112">
        <v>50</v>
      </c>
      <c r="F5" s="9">
        <v>50</v>
      </c>
      <c r="G5" s="9">
        <v>0</v>
      </c>
      <c r="H5" s="9">
        <v>0</v>
      </c>
      <c r="I5" s="9">
        <v>0</v>
      </c>
      <c r="J5" s="7">
        <v>0</v>
      </c>
      <c r="K5" s="7">
        <v>0</v>
      </c>
      <c r="L5" s="7">
        <v>0</v>
      </c>
      <c r="M5" s="7">
        <v>0</v>
      </c>
      <c r="N5" s="9">
        <f>SUM(B5:M5)</f>
        <v>200</v>
      </c>
    </row>
    <row r="6" spans="1:14" s="1" customFormat="1" ht="18.75">
      <c r="A6" s="10">
        <v>2</v>
      </c>
      <c r="B6" s="11">
        <v>0</v>
      </c>
      <c r="C6" s="11">
        <f>+B5</f>
        <v>0</v>
      </c>
      <c r="D6" s="11">
        <f aca="true" t="shared" si="0" ref="D6:J9">+C5</f>
        <v>50</v>
      </c>
      <c r="E6" s="121">
        <f t="shared" si="0"/>
        <v>50</v>
      </c>
      <c r="F6" s="11">
        <f t="shared" si="0"/>
        <v>50</v>
      </c>
      <c r="G6" s="11">
        <f t="shared" si="0"/>
        <v>50</v>
      </c>
      <c r="H6" s="11">
        <v>0</v>
      </c>
      <c r="I6" s="11">
        <v>0</v>
      </c>
      <c r="J6" s="12">
        <v>0</v>
      </c>
      <c r="K6" s="12">
        <v>0</v>
      </c>
      <c r="L6" s="12">
        <v>0</v>
      </c>
      <c r="M6" s="12">
        <v>0</v>
      </c>
      <c r="N6" s="11">
        <f>SUM(B6:M6)</f>
        <v>200</v>
      </c>
    </row>
    <row r="7" spans="1:14" s="1" customFormat="1" ht="18.75">
      <c r="A7" s="10">
        <v>3</v>
      </c>
      <c r="B7" s="11">
        <v>0</v>
      </c>
      <c r="C7" s="11">
        <v>0</v>
      </c>
      <c r="D7" s="12">
        <f>+C6</f>
        <v>0</v>
      </c>
      <c r="E7" s="122">
        <f t="shared" si="0"/>
        <v>50</v>
      </c>
      <c r="F7" s="11">
        <f t="shared" si="0"/>
        <v>50</v>
      </c>
      <c r="G7" s="11">
        <f t="shared" si="0"/>
        <v>50</v>
      </c>
      <c r="H7" s="11">
        <f t="shared" si="0"/>
        <v>50</v>
      </c>
      <c r="I7" s="11">
        <v>0</v>
      </c>
      <c r="J7" s="12">
        <v>0</v>
      </c>
      <c r="K7" s="12">
        <v>0</v>
      </c>
      <c r="L7" s="12">
        <v>0</v>
      </c>
      <c r="M7" s="12">
        <v>0</v>
      </c>
      <c r="N7" s="11">
        <f>SUM(B7:M7)</f>
        <v>200</v>
      </c>
    </row>
    <row r="8" spans="1:14" s="1" customFormat="1" ht="18.75">
      <c r="A8" s="10">
        <v>4</v>
      </c>
      <c r="B8" s="11">
        <v>0</v>
      </c>
      <c r="C8" s="11">
        <v>0</v>
      </c>
      <c r="D8" s="12">
        <v>0</v>
      </c>
      <c r="E8" s="121">
        <f>+D7</f>
        <v>0</v>
      </c>
      <c r="F8" s="11">
        <f t="shared" si="0"/>
        <v>50</v>
      </c>
      <c r="G8" s="11">
        <f t="shared" si="0"/>
        <v>50</v>
      </c>
      <c r="H8" s="11">
        <f t="shared" si="0"/>
        <v>50</v>
      </c>
      <c r="I8" s="11">
        <f t="shared" si="0"/>
        <v>50</v>
      </c>
      <c r="J8" s="12">
        <v>0</v>
      </c>
      <c r="K8" s="12">
        <v>0</v>
      </c>
      <c r="L8" s="12">
        <v>0</v>
      </c>
      <c r="M8" s="12">
        <v>0</v>
      </c>
      <c r="N8" s="11">
        <f>SUM(B8:M8)</f>
        <v>200</v>
      </c>
    </row>
    <row r="9" spans="1:14" s="1" customFormat="1" ht="18.75">
      <c r="A9" s="6">
        <v>5</v>
      </c>
      <c r="B9" s="7">
        <v>0</v>
      </c>
      <c r="C9" s="7">
        <v>0</v>
      </c>
      <c r="D9" s="7">
        <v>0</v>
      </c>
      <c r="E9" s="112">
        <v>0</v>
      </c>
      <c r="F9" s="9">
        <f>+E8</f>
        <v>0</v>
      </c>
      <c r="G9" s="9">
        <f t="shared" si="0"/>
        <v>50</v>
      </c>
      <c r="H9" s="9">
        <f t="shared" si="0"/>
        <v>50</v>
      </c>
      <c r="I9" s="9">
        <f t="shared" si="0"/>
        <v>50</v>
      </c>
      <c r="J9" s="7">
        <f t="shared" si="0"/>
        <v>50</v>
      </c>
      <c r="K9" s="7">
        <v>0</v>
      </c>
      <c r="L9" s="7">
        <v>0</v>
      </c>
      <c r="M9" s="7">
        <v>0</v>
      </c>
      <c r="N9" s="9">
        <f>SUM(B9:M9)</f>
        <v>200</v>
      </c>
    </row>
    <row r="10" spans="1:14" s="2" customFormat="1" ht="18.75">
      <c r="A10" s="3" t="s">
        <v>2</v>
      </c>
      <c r="B10" s="14">
        <f aca="true" t="shared" si="1" ref="B10:N10">SUM(B5:B9)</f>
        <v>0</v>
      </c>
      <c r="C10" s="14">
        <f t="shared" si="1"/>
        <v>50</v>
      </c>
      <c r="D10" s="14">
        <f t="shared" si="1"/>
        <v>100</v>
      </c>
      <c r="E10" s="123">
        <f t="shared" si="1"/>
        <v>150</v>
      </c>
      <c r="F10" s="16">
        <f t="shared" si="1"/>
        <v>200</v>
      </c>
      <c r="G10" s="16">
        <f t="shared" si="1"/>
        <v>200</v>
      </c>
      <c r="H10" s="16">
        <f t="shared" si="1"/>
        <v>150</v>
      </c>
      <c r="I10" s="16">
        <f t="shared" si="1"/>
        <v>100</v>
      </c>
      <c r="J10" s="14">
        <f t="shared" si="1"/>
        <v>50</v>
      </c>
      <c r="K10" s="14">
        <f t="shared" si="1"/>
        <v>0</v>
      </c>
      <c r="L10" s="14">
        <f>SUM(L5:L9)</f>
        <v>0</v>
      </c>
      <c r="M10" s="14">
        <f t="shared" si="1"/>
        <v>0</v>
      </c>
      <c r="N10" s="16">
        <f t="shared" si="1"/>
        <v>1000</v>
      </c>
    </row>
    <row r="11" s="1" customFormat="1" ht="18.75"/>
    <row r="12" spans="1:16" s="1" customFormat="1" ht="18.75">
      <c r="A12" s="31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 s="1" customFormat="1" ht="21">
      <c r="A13" s="211" t="s">
        <v>12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30"/>
    </row>
    <row r="14" spans="1:16" s="1" customFormat="1" ht="18.75">
      <c r="A14" s="212" t="s">
        <v>40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30"/>
    </row>
    <row r="15" spans="1:14" s="1" customFormat="1" ht="18.75">
      <c r="A15" s="17"/>
      <c r="H15" s="17"/>
      <c r="N15" s="2" t="s">
        <v>4</v>
      </c>
    </row>
    <row r="16" spans="1:15" s="2" customFormat="1" ht="18.75">
      <c r="A16" s="3" t="s">
        <v>1</v>
      </c>
      <c r="B16" s="124">
        <v>2556</v>
      </c>
      <c r="C16" s="124">
        <v>2557</v>
      </c>
      <c r="D16" s="124">
        <v>2558</v>
      </c>
      <c r="E16" s="125">
        <v>2559</v>
      </c>
      <c r="F16" s="4">
        <v>2560</v>
      </c>
      <c r="G16" s="4">
        <v>2561</v>
      </c>
      <c r="H16" s="4">
        <v>2562</v>
      </c>
      <c r="I16" s="128">
        <v>2563</v>
      </c>
      <c r="J16" s="4">
        <v>2564</v>
      </c>
      <c r="K16" s="4">
        <v>2565</v>
      </c>
      <c r="L16" s="4">
        <v>2566</v>
      </c>
      <c r="M16" s="4">
        <v>2567</v>
      </c>
      <c r="N16" s="4" t="s">
        <v>2</v>
      </c>
      <c r="O16" s="111"/>
    </row>
    <row r="17" spans="1:15" s="1" customFormat="1" ht="18.75">
      <c r="A17" s="6">
        <v>1</v>
      </c>
      <c r="B17" s="7">
        <f>+B5*$B$24</f>
        <v>0</v>
      </c>
      <c r="C17" s="7">
        <f>+C5*$B$24</f>
        <v>915000</v>
      </c>
      <c r="D17" s="7">
        <f>+D5*$B$24</f>
        <v>915000</v>
      </c>
      <c r="E17" s="7">
        <f>+E5*$B$24</f>
        <v>915000</v>
      </c>
      <c r="F17" s="7">
        <f aca="true" t="shared" si="2" ref="F17:M17">SUM(F5*12000)</f>
        <v>600000</v>
      </c>
      <c r="G17" s="7">
        <f t="shared" si="2"/>
        <v>0</v>
      </c>
      <c r="H17" s="7">
        <f t="shared" si="2"/>
        <v>0</v>
      </c>
      <c r="I17" s="7">
        <f t="shared" si="2"/>
        <v>0</v>
      </c>
      <c r="J17" s="7">
        <f t="shared" si="2"/>
        <v>0</v>
      </c>
      <c r="K17" s="7">
        <f t="shared" si="2"/>
        <v>0</v>
      </c>
      <c r="L17" s="7">
        <f>SUM(L5*12000)</f>
        <v>0</v>
      </c>
      <c r="M17" s="7">
        <f t="shared" si="2"/>
        <v>0</v>
      </c>
      <c r="N17" s="7">
        <v>0</v>
      </c>
      <c r="O17" s="112"/>
    </row>
    <row r="18" spans="1:15" s="1" customFormat="1" ht="18.75">
      <c r="A18" s="10">
        <v>2</v>
      </c>
      <c r="B18" s="12">
        <v>0</v>
      </c>
      <c r="C18" s="12">
        <v>0</v>
      </c>
      <c r="D18" s="12">
        <f aca="true" t="shared" si="3" ref="D18:I18">+D6*$B$25</f>
        <v>5500000</v>
      </c>
      <c r="E18" s="12">
        <f t="shared" si="3"/>
        <v>5500000</v>
      </c>
      <c r="F18" s="12">
        <f t="shared" si="3"/>
        <v>5500000</v>
      </c>
      <c r="G18" s="12">
        <f t="shared" si="3"/>
        <v>5500000</v>
      </c>
      <c r="H18" s="12">
        <f t="shared" si="3"/>
        <v>0</v>
      </c>
      <c r="I18" s="12">
        <f t="shared" si="3"/>
        <v>0</v>
      </c>
      <c r="J18" s="12">
        <f>SUM(J6*36000)</f>
        <v>0</v>
      </c>
      <c r="K18" s="12">
        <f>SUM(K6*36000)</f>
        <v>0</v>
      </c>
      <c r="L18" s="12">
        <f>SUM(L6*36000)</f>
        <v>0</v>
      </c>
      <c r="M18" s="12">
        <f>SUM(M6*36000)</f>
        <v>0</v>
      </c>
      <c r="N18" s="12">
        <v>0</v>
      </c>
      <c r="O18" s="112"/>
    </row>
    <row r="19" spans="1:15" s="1" customFormat="1" ht="18.75">
      <c r="A19" s="10">
        <v>3</v>
      </c>
      <c r="B19" s="12">
        <v>0</v>
      </c>
      <c r="C19" s="12">
        <v>0</v>
      </c>
      <c r="D19" s="12">
        <f>SUM(D2*36000)</f>
        <v>0</v>
      </c>
      <c r="E19" s="13">
        <f aca="true" t="shared" si="4" ref="E19:J19">+$B$25*E7</f>
        <v>5500000</v>
      </c>
      <c r="F19" s="13">
        <f t="shared" si="4"/>
        <v>5500000</v>
      </c>
      <c r="G19" s="13">
        <f t="shared" si="4"/>
        <v>5500000</v>
      </c>
      <c r="H19" s="13">
        <f t="shared" si="4"/>
        <v>5500000</v>
      </c>
      <c r="I19" s="13">
        <f t="shared" si="4"/>
        <v>0</v>
      </c>
      <c r="J19" s="13">
        <f t="shared" si="4"/>
        <v>0</v>
      </c>
      <c r="K19" s="12">
        <f>SUM(K7*36000)</f>
        <v>0</v>
      </c>
      <c r="L19" s="12">
        <f>SUM(L7*36000)</f>
        <v>0</v>
      </c>
      <c r="M19" s="12">
        <f>SUM(M7*36000)</f>
        <v>0</v>
      </c>
      <c r="N19" s="12">
        <v>0</v>
      </c>
      <c r="O19" s="112"/>
    </row>
    <row r="20" spans="1:15" s="1" customFormat="1" ht="18.75">
      <c r="A20" s="10">
        <v>4</v>
      </c>
      <c r="B20" s="12">
        <v>0</v>
      </c>
      <c r="C20" s="12">
        <v>0</v>
      </c>
      <c r="D20" s="12">
        <v>0</v>
      </c>
      <c r="E20" s="13">
        <v>0</v>
      </c>
      <c r="F20" s="12">
        <f aca="true" t="shared" si="5" ref="F20:K20">+$B$25*F8</f>
        <v>5500000</v>
      </c>
      <c r="G20" s="12">
        <f t="shared" si="5"/>
        <v>5500000</v>
      </c>
      <c r="H20" s="12">
        <f t="shared" si="5"/>
        <v>5500000</v>
      </c>
      <c r="I20" s="12">
        <f t="shared" si="5"/>
        <v>5500000</v>
      </c>
      <c r="J20" s="12">
        <f t="shared" si="5"/>
        <v>0</v>
      </c>
      <c r="K20" s="12">
        <f t="shared" si="5"/>
        <v>0</v>
      </c>
      <c r="L20" s="12">
        <f>SUM(L8*36000)</f>
        <v>0</v>
      </c>
      <c r="M20" s="12">
        <f>SUM(M8*36000)</f>
        <v>0</v>
      </c>
      <c r="N20" s="12">
        <v>0</v>
      </c>
      <c r="O20" s="112"/>
    </row>
    <row r="21" spans="1:15" s="1" customFormat="1" ht="18.75">
      <c r="A21" s="6">
        <v>5</v>
      </c>
      <c r="B21" s="7">
        <v>0</v>
      </c>
      <c r="C21" s="7">
        <v>0</v>
      </c>
      <c r="D21" s="7">
        <v>0</v>
      </c>
      <c r="E21" s="8">
        <v>0</v>
      </c>
      <c r="F21" s="7">
        <v>0</v>
      </c>
      <c r="G21" s="7">
        <f>+$B$26*G9</f>
        <v>4585000</v>
      </c>
      <c r="H21" s="7">
        <f>+$B$26*H9</f>
        <v>4585000</v>
      </c>
      <c r="I21" s="7">
        <f>+$B$26*I9</f>
        <v>4585000</v>
      </c>
      <c r="J21" s="7">
        <f>+$B$26*J9</f>
        <v>4585000</v>
      </c>
      <c r="K21" s="7">
        <f>+$B$26*K9</f>
        <v>0</v>
      </c>
      <c r="L21" s="7">
        <f>SUM(L9*24000)</f>
        <v>0</v>
      </c>
      <c r="M21" s="7">
        <f>SUM(M9*24000)</f>
        <v>0</v>
      </c>
      <c r="N21" s="7">
        <v>0</v>
      </c>
      <c r="O21" s="112"/>
    </row>
    <row r="22" spans="1:15" s="2" customFormat="1" ht="18.75">
      <c r="A22" s="3" t="s">
        <v>2</v>
      </c>
      <c r="B22" s="14">
        <f aca="true" t="shared" si="6" ref="B22:N22">SUM(B17:B21)</f>
        <v>0</v>
      </c>
      <c r="C22" s="14">
        <f t="shared" si="6"/>
        <v>915000</v>
      </c>
      <c r="D22" s="14">
        <f t="shared" si="6"/>
        <v>6415000</v>
      </c>
      <c r="E22" s="15">
        <f t="shared" si="6"/>
        <v>11915000</v>
      </c>
      <c r="F22" s="14">
        <f t="shared" si="6"/>
        <v>17100000</v>
      </c>
      <c r="G22" s="14">
        <f t="shared" si="6"/>
        <v>21085000</v>
      </c>
      <c r="H22" s="14">
        <f t="shared" si="6"/>
        <v>15585000</v>
      </c>
      <c r="I22" s="127">
        <f t="shared" si="6"/>
        <v>10085000</v>
      </c>
      <c r="J22" s="14">
        <f t="shared" si="6"/>
        <v>4585000</v>
      </c>
      <c r="K22" s="14">
        <f t="shared" si="6"/>
        <v>0</v>
      </c>
      <c r="L22" s="14">
        <f>SUM(L17:L21)</f>
        <v>0</v>
      </c>
      <c r="M22" s="14">
        <f t="shared" si="6"/>
        <v>0</v>
      </c>
      <c r="N22" s="14">
        <f t="shared" si="6"/>
        <v>0</v>
      </c>
      <c r="O22" s="113"/>
    </row>
    <row r="23" s="1" customFormat="1" ht="18.75"/>
    <row r="24" spans="1:3" s="1" customFormat="1" ht="18.75">
      <c r="A24" s="1" t="s">
        <v>13</v>
      </c>
      <c r="B24" s="120">
        <v>18300</v>
      </c>
      <c r="C24" s="1" t="s">
        <v>52</v>
      </c>
    </row>
    <row r="25" spans="1:3" s="1" customFormat="1" ht="18.75">
      <c r="A25" s="1" t="s">
        <v>14</v>
      </c>
      <c r="B25" s="120">
        <v>110000</v>
      </c>
      <c r="C25" s="1" t="s">
        <v>47</v>
      </c>
    </row>
    <row r="26" spans="1:3" s="1" customFormat="1" ht="18.75">
      <c r="A26" s="1" t="s">
        <v>15</v>
      </c>
      <c r="B26" s="120">
        <v>91700</v>
      </c>
      <c r="C26" s="1" t="s">
        <v>53</v>
      </c>
    </row>
    <row r="27" s="1" customFormat="1" ht="18.75"/>
    <row r="28" s="1" customFormat="1" ht="18.75"/>
    <row r="29" ht="21">
      <c r="D29" s="33"/>
    </row>
  </sheetData>
  <sheetProtection/>
  <mergeCells count="4">
    <mergeCell ref="A1:P1"/>
    <mergeCell ref="A2:P2"/>
    <mergeCell ref="A13:O13"/>
    <mergeCell ref="A14:O14"/>
  </mergeCells>
  <printOptions/>
  <pageMargins left="0.2362204724409449" right="0.1968503937007874" top="0.7480314960629921" bottom="0.6299212598425197" header="0.5118110236220472" footer="0.5118110236220472"/>
  <pageSetup horizontalDpi="600" verticalDpi="600" orientation="landscape" paperSize="9" scale="88" r:id="rId1"/>
  <headerFooter alignWithMargins="0">
    <oddHeader>&amp;R&amp;"TH Chakra Petch,ตัวหนา"&amp;16เอกสารแนบหมายเลข 3.3_3)</oddHeader>
    <oddFooter>&amp;R&amp;"TH K2D July8,Regular"&amp;14F-QP-PN-01-002
แก้ไขครั้งที่ 01 วันที่บังคับใช้ 1 กุมภาพันธ์ 2556</oddFooter>
  </headerFooter>
  <rowBreaks count="1" manualBreakCount="1">
    <brk id="12" max="13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P43"/>
  <sheetViews>
    <sheetView tabSelected="1" view="pageBreakPreview" zoomScaleSheetLayoutView="100" zoomScalePageLayoutView="0" workbookViewId="0" topLeftCell="D1">
      <selection activeCell="J16" sqref="J16"/>
    </sheetView>
  </sheetViews>
  <sheetFormatPr defaultColWidth="9.140625" defaultRowHeight="12.75"/>
  <cols>
    <col min="1" max="1" width="10.57421875" style="167" customWidth="1"/>
    <col min="2" max="2" width="10.8515625" style="167" customWidth="1"/>
    <col min="3" max="3" width="11.28125" style="167" customWidth="1"/>
    <col min="4" max="4" width="11.00390625" style="167" customWidth="1"/>
    <col min="5" max="5" width="13.140625" style="167" customWidth="1"/>
    <col min="6" max="6" width="12.421875" style="167" customWidth="1"/>
    <col min="7" max="8" width="12.57421875" style="167" customWidth="1"/>
    <col min="9" max="9" width="12.7109375" style="167" customWidth="1"/>
    <col min="10" max="10" width="11.28125" style="167" bestFit="1" customWidth="1"/>
    <col min="11" max="11" width="11.421875" style="167" bestFit="1" customWidth="1"/>
    <col min="12" max="13" width="11.28125" style="167" bestFit="1" customWidth="1"/>
    <col min="14" max="14" width="13.57421875" style="167" customWidth="1"/>
    <col min="15" max="15" width="12.28125" style="167" bestFit="1" customWidth="1"/>
    <col min="16" max="16" width="11.421875" style="167" customWidth="1"/>
    <col min="17" max="16384" width="9.140625" style="167" customWidth="1"/>
  </cols>
  <sheetData>
    <row r="1" spans="1:16" s="129" customFormat="1" ht="24">
      <c r="A1" s="207" t="s">
        <v>63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16" s="129" customFormat="1" ht="24">
      <c r="A2" s="207" t="s">
        <v>46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="129" customFormat="1" ht="21.75">
      <c r="A3" s="130" t="s">
        <v>0</v>
      </c>
    </row>
    <row r="4" spans="1:14" s="130" customFormat="1" ht="21.75">
      <c r="A4" s="131" t="s">
        <v>1</v>
      </c>
      <c r="B4" s="179">
        <v>2561</v>
      </c>
      <c r="C4" s="179">
        <v>2562</v>
      </c>
      <c r="D4" s="179">
        <v>2563</v>
      </c>
      <c r="E4" s="180">
        <v>2564</v>
      </c>
      <c r="F4" s="131">
        <v>2565</v>
      </c>
      <c r="G4" s="131">
        <v>2566</v>
      </c>
      <c r="H4" s="131">
        <v>2567</v>
      </c>
      <c r="I4" s="131">
        <v>2568</v>
      </c>
      <c r="J4" s="132">
        <v>2569</v>
      </c>
      <c r="K4" s="132">
        <v>2570</v>
      </c>
      <c r="L4" s="132">
        <v>2571</v>
      </c>
      <c r="M4" s="132">
        <v>2572</v>
      </c>
      <c r="N4" s="131" t="s">
        <v>2</v>
      </c>
    </row>
    <row r="5" spans="1:14" s="129" customFormat="1" ht="21.75">
      <c r="A5" s="133">
        <v>1</v>
      </c>
      <c r="B5" s="7">
        <v>60</v>
      </c>
      <c r="C5" s="134">
        <v>60</v>
      </c>
      <c r="D5" s="7">
        <v>60</v>
      </c>
      <c r="E5" s="112">
        <v>60</v>
      </c>
      <c r="F5" s="9">
        <v>0</v>
      </c>
      <c r="G5" s="9">
        <v>0</v>
      </c>
      <c r="H5" s="9">
        <v>0</v>
      </c>
      <c r="I5" s="9">
        <v>0</v>
      </c>
      <c r="J5" s="7">
        <v>0</v>
      </c>
      <c r="K5" s="7">
        <v>0</v>
      </c>
      <c r="L5" s="7">
        <v>0</v>
      </c>
      <c r="M5" s="7">
        <v>0</v>
      </c>
      <c r="N5" s="9">
        <f>SUM(B5:M5)</f>
        <v>240</v>
      </c>
    </row>
    <row r="6" spans="1:14" s="129" customFormat="1" ht="21.75">
      <c r="A6" s="135">
        <v>2</v>
      </c>
      <c r="B6" s="11">
        <v>0</v>
      </c>
      <c r="C6" s="11">
        <f>+B5</f>
        <v>60</v>
      </c>
      <c r="D6" s="11">
        <f aca="true" t="shared" si="0" ref="D6:J9">+C5</f>
        <v>60</v>
      </c>
      <c r="E6" s="121">
        <f t="shared" si="0"/>
        <v>60</v>
      </c>
      <c r="F6" s="11">
        <f t="shared" si="0"/>
        <v>60</v>
      </c>
      <c r="G6" s="136">
        <f t="shared" si="0"/>
        <v>0</v>
      </c>
      <c r="H6" s="11">
        <v>0</v>
      </c>
      <c r="I6" s="11">
        <v>0</v>
      </c>
      <c r="J6" s="12">
        <v>0</v>
      </c>
      <c r="K6" s="12">
        <v>0</v>
      </c>
      <c r="L6" s="12">
        <v>0</v>
      </c>
      <c r="M6" s="12">
        <v>0</v>
      </c>
      <c r="N6" s="11">
        <f>SUM(B6:M6)</f>
        <v>240</v>
      </c>
    </row>
    <row r="7" spans="1:14" s="129" customFormat="1" ht="21.75">
      <c r="A7" s="135">
        <v>3</v>
      </c>
      <c r="B7" s="11">
        <v>0</v>
      </c>
      <c r="C7" s="11">
        <v>0</v>
      </c>
      <c r="D7" s="12">
        <f>+C6</f>
        <v>60</v>
      </c>
      <c r="E7" s="122">
        <f t="shared" si="0"/>
        <v>60</v>
      </c>
      <c r="F7" s="11">
        <f t="shared" si="0"/>
        <v>60</v>
      </c>
      <c r="G7" s="11">
        <f t="shared" si="0"/>
        <v>60</v>
      </c>
      <c r="H7" s="136">
        <f t="shared" si="0"/>
        <v>0</v>
      </c>
      <c r="I7" s="11">
        <v>0</v>
      </c>
      <c r="J7" s="12">
        <v>0</v>
      </c>
      <c r="K7" s="12">
        <v>0</v>
      </c>
      <c r="L7" s="12">
        <v>0</v>
      </c>
      <c r="M7" s="12">
        <v>0</v>
      </c>
      <c r="N7" s="11">
        <f>SUM(B7:M7)</f>
        <v>240</v>
      </c>
    </row>
    <row r="8" spans="1:14" s="129" customFormat="1" ht="21.75">
      <c r="A8" s="135">
        <v>4</v>
      </c>
      <c r="B8" s="11">
        <v>0</v>
      </c>
      <c r="C8" s="11">
        <v>0</v>
      </c>
      <c r="D8" s="12">
        <v>0</v>
      </c>
      <c r="E8" s="121">
        <f>+D7</f>
        <v>60</v>
      </c>
      <c r="F8" s="11">
        <f t="shared" si="0"/>
        <v>60</v>
      </c>
      <c r="G8" s="11">
        <f t="shared" si="0"/>
        <v>60</v>
      </c>
      <c r="H8" s="11">
        <f t="shared" si="0"/>
        <v>60</v>
      </c>
      <c r="I8" s="137">
        <f t="shared" si="0"/>
        <v>0</v>
      </c>
      <c r="J8" s="12">
        <v>0</v>
      </c>
      <c r="K8" s="12">
        <v>0</v>
      </c>
      <c r="L8" s="12">
        <v>0</v>
      </c>
      <c r="M8" s="12">
        <v>0</v>
      </c>
      <c r="N8" s="11">
        <f>SUM(B8:M8)</f>
        <v>240</v>
      </c>
    </row>
    <row r="9" spans="1:14" s="129" customFormat="1" ht="21.75">
      <c r="A9" s="133">
        <v>5</v>
      </c>
      <c r="B9" s="7">
        <v>0</v>
      </c>
      <c r="C9" s="7">
        <v>0</v>
      </c>
      <c r="D9" s="7">
        <v>0</v>
      </c>
      <c r="E9" s="112">
        <v>0</v>
      </c>
      <c r="F9" s="9">
        <f>+E8</f>
        <v>60</v>
      </c>
      <c r="G9" s="9">
        <f t="shared" si="0"/>
        <v>60</v>
      </c>
      <c r="H9" s="9">
        <f t="shared" si="0"/>
        <v>60</v>
      </c>
      <c r="I9" s="9">
        <f t="shared" si="0"/>
        <v>60</v>
      </c>
      <c r="J9" s="7">
        <f t="shared" si="0"/>
        <v>0</v>
      </c>
      <c r="K9" s="7">
        <v>0</v>
      </c>
      <c r="L9" s="7">
        <v>0</v>
      </c>
      <c r="M9" s="7">
        <v>0</v>
      </c>
      <c r="N9" s="9">
        <f>SUM(B9:M9)</f>
        <v>240</v>
      </c>
    </row>
    <row r="10" spans="1:14" s="130" customFormat="1" ht="21.75">
      <c r="A10" s="131" t="s">
        <v>2</v>
      </c>
      <c r="B10" s="138">
        <f aca="true" t="shared" si="1" ref="B10:N10">SUM(B5:B9)</f>
        <v>60</v>
      </c>
      <c r="C10" s="138">
        <f t="shared" si="1"/>
        <v>120</v>
      </c>
      <c r="D10" s="138">
        <f t="shared" si="1"/>
        <v>180</v>
      </c>
      <c r="E10" s="139">
        <f t="shared" si="1"/>
        <v>240</v>
      </c>
      <c r="F10" s="140">
        <f t="shared" si="1"/>
        <v>240</v>
      </c>
      <c r="G10" s="140">
        <f t="shared" si="1"/>
        <v>180</v>
      </c>
      <c r="H10" s="140">
        <f t="shared" si="1"/>
        <v>120</v>
      </c>
      <c r="I10" s="140">
        <f t="shared" si="1"/>
        <v>60</v>
      </c>
      <c r="J10" s="138">
        <f t="shared" si="1"/>
        <v>0</v>
      </c>
      <c r="K10" s="138">
        <f t="shared" si="1"/>
        <v>0</v>
      </c>
      <c r="L10" s="138">
        <f>SUM(L5:L9)</f>
        <v>0</v>
      </c>
      <c r="M10" s="138">
        <f t="shared" si="1"/>
        <v>0</v>
      </c>
      <c r="N10" s="140">
        <f t="shared" si="1"/>
        <v>1200</v>
      </c>
    </row>
    <row r="11" s="129" customFormat="1" ht="21.75"/>
    <row r="12" spans="1:14" s="129" customFormat="1" ht="21.75">
      <c r="A12" s="130" t="s">
        <v>3</v>
      </c>
      <c r="H12" s="141"/>
      <c r="N12" s="130" t="s">
        <v>4</v>
      </c>
    </row>
    <row r="13" spans="1:15" s="130" customFormat="1" ht="21.75">
      <c r="A13" s="131" t="s">
        <v>5</v>
      </c>
      <c r="B13" s="142">
        <v>2561</v>
      </c>
      <c r="C13" s="142">
        <v>2562</v>
      </c>
      <c r="D13" s="142">
        <v>2563</v>
      </c>
      <c r="E13" s="142">
        <v>2564</v>
      </c>
      <c r="F13" s="142">
        <v>2565</v>
      </c>
      <c r="G13" s="142">
        <v>2566</v>
      </c>
      <c r="H13" s="142">
        <v>2567</v>
      </c>
      <c r="I13" s="142">
        <v>2568</v>
      </c>
      <c r="J13" s="142">
        <v>2569</v>
      </c>
      <c r="K13" s="142">
        <v>2570</v>
      </c>
      <c r="L13" s="142">
        <v>2571</v>
      </c>
      <c r="M13" s="142">
        <v>2572</v>
      </c>
      <c r="N13" s="131" t="s">
        <v>2</v>
      </c>
      <c r="O13" s="143"/>
    </row>
    <row r="14" spans="1:15" s="149" customFormat="1" ht="87">
      <c r="A14" s="144" t="s">
        <v>8</v>
      </c>
      <c r="B14" s="145">
        <f>B30</f>
        <v>1500000</v>
      </c>
      <c r="C14" s="145">
        <f aca="true" t="shared" si="2" ref="C14:I14">C30</f>
        <v>10500000</v>
      </c>
      <c r="D14" s="145">
        <f t="shared" si="2"/>
        <v>19500000</v>
      </c>
      <c r="E14" s="145">
        <f t="shared" si="2"/>
        <v>28500000</v>
      </c>
      <c r="F14" s="145">
        <f t="shared" si="2"/>
        <v>34500000</v>
      </c>
      <c r="G14" s="145">
        <f t="shared" si="2"/>
        <v>25500000</v>
      </c>
      <c r="H14" s="145">
        <f t="shared" si="2"/>
        <v>16500000</v>
      </c>
      <c r="I14" s="145">
        <f t="shared" si="2"/>
        <v>7500000</v>
      </c>
      <c r="J14" s="146" t="s">
        <v>58</v>
      </c>
      <c r="K14" s="146" t="s">
        <v>58</v>
      </c>
      <c r="L14" s="146" t="s">
        <v>58</v>
      </c>
      <c r="M14" s="146" t="s">
        <v>58</v>
      </c>
      <c r="N14" s="147">
        <f>SUM(B14,C14,D14,E14,F14,G14,H14,I14,J14,K14,L14,M14)</f>
        <v>144000000</v>
      </c>
      <c r="O14" s="148"/>
    </row>
    <row r="15" spans="1:15" s="157" customFormat="1" ht="65.25">
      <c r="A15" s="150" t="s">
        <v>9</v>
      </c>
      <c r="B15" s="151">
        <v>0</v>
      </c>
      <c r="C15" s="151">
        <v>0</v>
      </c>
      <c r="D15" s="151">
        <v>0</v>
      </c>
      <c r="E15" s="152" t="s">
        <v>58</v>
      </c>
      <c r="F15" s="153" t="s">
        <v>58</v>
      </c>
      <c r="G15" s="154">
        <v>0</v>
      </c>
      <c r="H15" s="153">
        <v>0</v>
      </c>
      <c r="I15" s="154">
        <v>0</v>
      </c>
      <c r="J15" s="153">
        <v>0</v>
      </c>
      <c r="K15" s="153">
        <v>0</v>
      </c>
      <c r="L15" s="153">
        <v>0</v>
      </c>
      <c r="M15" s="153">
        <v>0</v>
      </c>
      <c r="N15" s="155">
        <f>SUM(B15,C15,D15,E15,F15,G15,H15,I15,J15,K15,L15,M15)</f>
        <v>0</v>
      </c>
      <c r="O15" s="156"/>
    </row>
    <row r="16" spans="1:15" s="157" customFormat="1" ht="65.25">
      <c r="A16" s="150" t="s">
        <v>10</v>
      </c>
      <c r="B16" s="151">
        <f>B43</f>
        <v>3720000</v>
      </c>
      <c r="C16" s="151">
        <f aca="true" t="shared" si="3" ref="C16:M16">C43</f>
        <v>7440000</v>
      </c>
      <c r="D16" s="151">
        <f t="shared" si="3"/>
        <v>11460000</v>
      </c>
      <c r="E16" s="151">
        <f t="shared" si="3"/>
        <v>15180000</v>
      </c>
      <c r="F16" s="151">
        <f t="shared" si="3"/>
        <v>13680000</v>
      </c>
      <c r="G16" s="151">
        <f t="shared" si="3"/>
        <v>12180000</v>
      </c>
      <c r="H16" s="151">
        <f t="shared" si="3"/>
        <v>9960000</v>
      </c>
      <c r="I16" s="151">
        <f t="shared" si="3"/>
        <v>6960000</v>
      </c>
      <c r="J16" s="151">
        <f t="shared" si="3"/>
        <v>4440000</v>
      </c>
      <c r="K16" s="151">
        <f t="shared" si="3"/>
        <v>2220000</v>
      </c>
      <c r="L16" s="151" t="str">
        <f t="shared" si="3"/>
        <v>-</v>
      </c>
      <c r="M16" s="151" t="str">
        <f t="shared" si="3"/>
        <v>-</v>
      </c>
      <c r="N16" s="155">
        <f>SUM(B16,C16,D16,E16,F16,G16,H16,I16,J16,K16,L16,M16)</f>
        <v>87240000</v>
      </c>
      <c r="O16" s="156"/>
    </row>
    <row r="17" spans="1:15" s="164" customFormat="1" ht="87">
      <c r="A17" s="158" t="s">
        <v>11</v>
      </c>
      <c r="B17" s="159">
        <v>0</v>
      </c>
      <c r="C17" s="159">
        <v>0</v>
      </c>
      <c r="D17" s="159">
        <v>0</v>
      </c>
      <c r="E17" s="160">
        <v>0</v>
      </c>
      <c r="F17" s="161">
        <v>0</v>
      </c>
      <c r="G17" s="162">
        <v>0</v>
      </c>
      <c r="H17" s="161">
        <v>0</v>
      </c>
      <c r="I17" s="162">
        <v>0</v>
      </c>
      <c r="J17" s="161">
        <v>0</v>
      </c>
      <c r="K17" s="161">
        <v>0</v>
      </c>
      <c r="L17" s="161">
        <v>0</v>
      </c>
      <c r="M17" s="161">
        <v>0</v>
      </c>
      <c r="N17" s="163">
        <f>SUM(B17,C17,D17,E17,F17,G17,H17,I17,J17,K17,L17,M17)</f>
        <v>0</v>
      </c>
      <c r="O17" s="118"/>
    </row>
    <row r="18" spans="1:15" s="130" customFormat="1" ht="21.75">
      <c r="A18" s="131" t="s">
        <v>2</v>
      </c>
      <c r="B18" s="165">
        <f>SUM(B14:B17)</f>
        <v>5220000</v>
      </c>
      <c r="C18" s="165">
        <f aca="true" t="shared" si="4" ref="C18:K18">SUM(C14:C17)</f>
        <v>17940000</v>
      </c>
      <c r="D18" s="165">
        <f t="shared" si="4"/>
        <v>30960000</v>
      </c>
      <c r="E18" s="165">
        <f t="shared" si="4"/>
        <v>43680000</v>
      </c>
      <c r="F18" s="165">
        <f t="shared" si="4"/>
        <v>48180000</v>
      </c>
      <c r="G18" s="165">
        <f t="shared" si="4"/>
        <v>37680000</v>
      </c>
      <c r="H18" s="165">
        <f t="shared" si="4"/>
        <v>26460000</v>
      </c>
      <c r="I18" s="165">
        <f t="shared" si="4"/>
        <v>14460000</v>
      </c>
      <c r="J18" s="165">
        <f t="shared" si="4"/>
        <v>4440000</v>
      </c>
      <c r="K18" s="165">
        <f t="shared" si="4"/>
        <v>2220000</v>
      </c>
      <c r="L18" s="165">
        <f>SUM(L14:L17)</f>
        <v>0</v>
      </c>
      <c r="M18" s="165">
        <f>SUM(M14:M17)</f>
        <v>0</v>
      </c>
      <c r="N18" s="166">
        <f>SUM(N14:N17)</f>
        <v>231240000</v>
      </c>
      <c r="O18" s="113"/>
    </row>
    <row r="19" ht="15"/>
    <row r="20" ht="111" customHeight="1"/>
    <row r="21" spans="1:16" s="129" customFormat="1" ht="24">
      <c r="A21" s="211" t="s">
        <v>12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168"/>
    </row>
    <row r="22" spans="1:16" s="129" customFormat="1" ht="21.75">
      <c r="A22" s="213" t="s">
        <v>40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168"/>
    </row>
    <row r="23" spans="1:14" s="129" customFormat="1" ht="21.75">
      <c r="A23" s="141"/>
      <c r="H23" s="141"/>
      <c r="N23" s="130" t="s">
        <v>4</v>
      </c>
    </row>
    <row r="24" spans="1:15" s="130" customFormat="1" ht="21.75">
      <c r="A24" s="131" t="s">
        <v>1</v>
      </c>
      <c r="B24" s="179">
        <v>2561</v>
      </c>
      <c r="C24" s="179">
        <v>2562</v>
      </c>
      <c r="D24" s="181">
        <v>2563</v>
      </c>
      <c r="E24" s="179">
        <v>2564</v>
      </c>
      <c r="F24" s="142">
        <v>2565</v>
      </c>
      <c r="G24" s="142">
        <v>2566</v>
      </c>
      <c r="H24" s="142">
        <v>2567</v>
      </c>
      <c r="I24" s="142">
        <v>2568</v>
      </c>
      <c r="J24" s="142">
        <v>2569</v>
      </c>
      <c r="K24" s="142">
        <v>2570</v>
      </c>
      <c r="L24" s="142">
        <v>2571</v>
      </c>
      <c r="M24" s="142">
        <v>2572</v>
      </c>
      <c r="N24" s="132" t="s">
        <v>2</v>
      </c>
      <c r="O24" s="143"/>
    </row>
    <row r="25" spans="1:15" s="129" customFormat="1" ht="21.75">
      <c r="A25" s="133">
        <v>1</v>
      </c>
      <c r="B25" s="169">
        <f>B5*$B$32</f>
        <v>1500000</v>
      </c>
      <c r="C25" s="169">
        <f>C5*$B$32</f>
        <v>1500000</v>
      </c>
      <c r="D25" s="169">
        <f>D5*$B$32</f>
        <v>1500000</v>
      </c>
      <c r="E25" s="169">
        <f>E5*$B$32</f>
        <v>1500000</v>
      </c>
      <c r="F25" s="170">
        <f>SUM(F3*12000)</f>
        <v>0</v>
      </c>
      <c r="G25" s="171">
        <v>0</v>
      </c>
      <c r="H25" s="171">
        <v>0</v>
      </c>
      <c r="I25" s="171">
        <v>0</v>
      </c>
      <c r="J25" s="171">
        <v>0</v>
      </c>
      <c r="K25" s="171">
        <v>0</v>
      </c>
      <c r="L25" s="171">
        <v>0</v>
      </c>
      <c r="M25" s="171">
        <v>0</v>
      </c>
      <c r="N25" s="169">
        <v>0</v>
      </c>
      <c r="O25" s="112"/>
    </row>
    <row r="26" spans="1:15" s="129" customFormat="1" ht="21.75">
      <c r="A26" s="135">
        <v>2</v>
      </c>
      <c r="B26" s="171">
        <v>0</v>
      </c>
      <c r="C26" s="171">
        <f>C6*$B$33</f>
        <v>9000000</v>
      </c>
      <c r="D26" s="171">
        <f>D6*$B$33</f>
        <v>9000000</v>
      </c>
      <c r="E26" s="171">
        <f>E6*$B$33</f>
        <v>9000000</v>
      </c>
      <c r="F26" s="171">
        <f>F6*$B$33</f>
        <v>9000000</v>
      </c>
      <c r="G26" s="171">
        <v>0</v>
      </c>
      <c r="H26" s="171">
        <v>0</v>
      </c>
      <c r="I26" s="171">
        <v>0</v>
      </c>
      <c r="J26" s="171">
        <v>0</v>
      </c>
      <c r="K26" s="171">
        <v>0</v>
      </c>
      <c r="L26" s="171">
        <v>0</v>
      </c>
      <c r="M26" s="171">
        <v>0</v>
      </c>
      <c r="N26" s="171">
        <v>0</v>
      </c>
      <c r="O26" s="112"/>
    </row>
    <row r="27" spans="1:15" s="129" customFormat="1" ht="21.75">
      <c r="A27" s="135">
        <v>3</v>
      </c>
      <c r="B27" s="171">
        <v>0</v>
      </c>
      <c r="C27" s="171">
        <v>0</v>
      </c>
      <c r="D27" s="171">
        <f>D7*$B$33</f>
        <v>9000000</v>
      </c>
      <c r="E27" s="171">
        <f>E7*$B$33</f>
        <v>9000000</v>
      </c>
      <c r="F27" s="171">
        <f>F7*$B$33</f>
        <v>9000000</v>
      </c>
      <c r="G27" s="171">
        <f>G7*$B$33</f>
        <v>9000000</v>
      </c>
      <c r="H27" s="136">
        <f aca="true" t="shared" si="5" ref="H27:M27">SUM(H5*36000)</f>
        <v>0</v>
      </c>
      <c r="I27" s="136">
        <f t="shared" si="5"/>
        <v>0</v>
      </c>
      <c r="J27" s="171">
        <f t="shared" si="5"/>
        <v>0</v>
      </c>
      <c r="K27" s="171">
        <f t="shared" si="5"/>
        <v>0</v>
      </c>
      <c r="L27" s="171">
        <f t="shared" si="5"/>
        <v>0</v>
      </c>
      <c r="M27" s="171">
        <f t="shared" si="5"/>
        <v>0</v>
      </c>
      <c r="N27" s="171">
        <v>0</v>
      </c>
      <c r="O27" s="112"/>
    </row>
    <row r="28" spans="1:15" s="129" customFormat="1" ht="21.75">
      <c r="A28" s="135">
        <v>4</v>
      </c>
      <c r="B28" s="171">
        <v>0</v>
      </c>
      <c r="C28" s="171">
        <v>0</v>
      </c>
      <c r="D28" s="171">
        <f>+$B$35*D6</f>
        <v>0</v>
      </c>
      <c r="E28" s="136">
        <f>E8*$B$33</f>
        <v>9000000</v>
      </c>
      <c r="F28" s="136">
        <f>F8*$B$33</f>
        <v>9000000</v>
      </c>
      <c r="G28" s="136">
        <f>G8*$B$33</f>
        <v>9000000</v>
      </c>
      <c r="H28" s="136">
        <f>H8*$B$33</f>
        <v>9000000</v>
      </c>
      <c r="I28" s="136">
        <f>SUM(I6*36000)</f>
        <v>0</v>
      </c>
      <c r="J28" s="171">
        <f>SUM(J6*36000)</f>
        <v>0</v>
      </c>
      <c r="K28" s="171">
        <f>SUM(K6*36000)</f>
        <v>0</v>
      </c>
      <c r="L28" s="171">
        <f>SUM(L6*36000)</f>
        <v>0</v>
      </c>
      <c r="M28" s="171">
        <f>SUM(M6*36000)</f>
        <v>0</v>
      </c>
      <c r="N28" s="171">
        <v>0</v>
      </c>
      <c r="O28" s="112"/>
    </row>
    <row r="29" spans="1:15" s="129" customFormat="1" ht="21.75">
      <c r="A29" s="133">
        <v>5</v>
      </c>
      <c r="B29" s="169">
        <v>0</v>
      </c>
      <c r="C29" s="169">
        <v>0</v>
      </c>
      <c r="D29" s="171">
        <f>+$B$35*D7</f>
        <v>0</v>
      </c>
      <c r="E29" s="172">
        <v>0</v>
      </c>
      <c r="F29" s="172">
        <f>F9*$B$34</f>
        <v>7500000</v>
      </c>
      <c r="G29" s="172">
        <f>G9*$B$34</f>
        <v>7500000</v>
      </c>
      <c r="H29" s="172">
        <f>H9*$B$34</f>
        <v>7500000</v>
      </c>
      <c r="I29" s="172">
        <f>I9*$B$34</f>
        <v>7500000</v>
      </c>
      <c r="J29" s="169">
        <f>SUM(J7*24000)</f>
        <v>0</v>
      </c>
      <c r="K29" s="169">
        <f>SUM(K7*24000)</f>
        <v>0</v>
      </c>
      <c r="L29" s="169">
        <f>SUM(L7*24000)</f>
        <v>0</v>
      </c>
      <c r="M29" s="169">
        <f>SUM(M7*24000)</f>
        <v>0</v>
      </c>
      <c r="N29" s="169">
        <v>0</v>
      </c>
      <c r="O29" s="112"/>
    </row>
    <row r="30" spans="1:15" s="130" customFormat="1" ht="21.75">
      <c r="A30" s="131" t="s">
        <v>2</v>
      </c>
      <c r="B30" s="138">
        <f aca="true" t="shared" si="6" ref="B30:N30">SUM(B25:B29)</f>
        <v>1500000</v>
      </c>
      <c r="C30" s="138">
        <f t="shared" si="6"/>
        <v>10500000</v>
      </c>
      <c r="D30" s="182">
        <f t="shared" si="6"/>
        <v>19500000</v>
      </c>
      <c r="E30" s="140">
        <f t="shared" si="6"/>
        <v>28500000</v>
      </c>
      <c r="F30" s="140">
        <f t="shared" si="6"/>
        <v>34500000</v>
      </c>
      <c r="G30" s="140">
        <f t="shared" si="6"/>
        <v>25500000</v>
      </c>
      <c r="H30" s="140">
        <f t="shared" si="6"/>
        <v>16500000</v>
      </c>
      <c r="I30" s="140">
        <f t="shared" si="6"/>
        <v>7500000</v>
      </c>
      <c r="J30" s="138">
        <f t="shared" si="6"/>
        <v>0</v>
      </c>
      <c r="K30" s="138">
        <f t="shared" si="6"/>
        <v>0</v>
      </c>
      <c r="L30" s="138">
        <f>SUM(L25:L29)</f>
        <v>0</v>
      </c>
      <c r="M30" s="138">
        <f t="shared" si="6"/>
        <v>0</v>
      </c>
      <c r="N30" s="138">
        <f t="shared" si="6"/>
        <v>0</v>
      </c>
      <c r="O30" s="113"/>
    </row>
    <row r="31" s="129" customFormat="1" ht="21.75"/>
    <row r="32" spans="1:3" s="129" customFormat="1" ht="21.75">
      <c r="A32" s="129" t="s">
        <v>13</v>
      </c>
      <c r="B32" s="120">
        <f>12500*2</f>
        <v>25000</v>
      </c>
      <c r="C32" s="129" t="s">
        <v>52</v>
      </c>
    </row>
    <row r="33" spans="1:3" s="129" customFormat="1" ht="21.75">
      <c r="A33" s="129" t="s">
        <v>14</v>
      </c>
      <c r="B33" s="120">
        <v>150000</v>
      </c>
      <c r="C33" s="129" t="s">
        <v>47</v>
      </c>
    </row>
    <row r="34" spans="1:3" s="129" customFormat="1" ht="21.75">
      <c r="A34" s="129" t="s">
        <v>15</v>
      </c>
      <c r="B34" s="120">
        <f>12500*10</f>
        <v>125000</v>
      </c>
      <c r="C34" s="129" t="s">
        <v>53</v>
      </c>
    </row>
    <row r="35" s="129" customFormat="1" ht="21.75"/>
    <row r="36" ht="15"/>
    <row r="37" spans="1:14" ht="24">
      <c r="A37" s="204" t="s">
        <v>59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</row>
    <row r="38" spans="1:16" ht="21.75">
      <c r="A38" s="214" t="s">
        <v>5</v>
      </c>
      <c r="B38" s="216" t="s">
        <v>33</v>
      </c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173"/>
      <c r="P38" s="174"/>
    </row>
    <row r="39" spans="1:14" ht="21.75">
      <c r="A39" s="215"/>
      <c r="B39" s="142">
        <v>2561</v>
      </c>
      <c r="C39" s="142">
        <v>2562</v>
      </c>
      <c r="D39" s="183">
        <v>2563</v>
      </c>
      <c r="E39" s="142">
        <v>2564</v>
      </c>
      <c r="F39" s="142">
        <v>2565</v>
      </c>
      <c r="G39" s="142">
        <v>2566</v>
      </c>
      <c r="H39" s="142">
        <v>2567</v>
      </c>
      <c r="I39" s="142">
        <v>2568</v>
      </c>
      <c r="J39" s="142">
        <v>2569</v>
      </c>
      <c r="K39" s="142">
        <v>2570</v>
      </c>
      <c r="L39" s="142">
        <v>2571</v>
      </c>
      <c r="M39" s="142">
        <v>2572</v>
      </c>
      <c r="N39" s="132" t="s">
        <v>2</v>
      </c>
    </row>
    <row r="40" spans="1:14" s="164" customFormat="1" ht="62.25" customHeight="1">
      <c r="A40" s="175" t="s">
        <v>60</v>
      </c>
      <c r="B40" s="176" t="s">
        <v>58</v>
      </c>
      <c r="C40" s="176" t="s">
        <v>58</v>
      </c>
      <c r="D40" s="176">
        <f aca="true" t="shared" si="7" ref="D40:I40">300000*(1)</f>
        <v>300000</v>
      </c>
      <c r="E40" s="176">
        <f t="shared" si="7"/>
        <v>300000</v>
      </c>
      <c r="F40" s="176">
        <f t="shared" si="7"/>
        <v>300000</v>
      </c>
      <c r="G40" s="176">
        <f t="shared" si="7"/>
        <v>300000</v>
      </c>
      <c r="H40" s="176">
        <f t="shared" si="7"/>
        <v>300000</v>
      </c>
      <c r="I40" s="176">
        <f t="shared" si="7"/>
        <v>300000</v>
      </c>
      <c r="J40" s="177" t="s">
        <v>58</v>
      </c>
      <c r="K40" s="177" t="s">
        <v>58</v>
      </c>
      <c r="L40" s="177" t="s">
        <v>58</v>
      </c>
      <c r="M40" s="177" t="s">
        <v>58</v>
      </c>
      <c r="N40" s="176">
        <f>SUM(B40,C40,D40,E40,F40,G40,H40,I40,J40,K40)</f>
        <v>1800000</v>
      </c>
    </row>
    <row r="41" spans="1:14" s="164" customFormat="1" ht="62.25" customHeight="1">
      <c r="A41" s="175" t="s">
        <v>61</v>
      </c>
      <c r="B41" s="176">
        <f>720000*(1)</f>
        <v>720000</v>
      </c>
      <c r="C41" s="176">
        <f>720000*(1+1)</f>
        <v>1440000</v>
      </c>
      <c r="D41" s="176">
        <f>720000*(1+1+1)</f>
        <v>2160000</v>
      </c>
      <c r="E41" s="176">
        <f>720000*(2+1+1)</f>
        <v>2880000</v>
      </c>
      <c r="F41" s="176">
        <f>720000*(2+1+1)</f>
        <v>2880000</v>
      </c>
      <c r="G41" s="176">
        <f>720000*(1+1+2)</f>
        <v>2880000</v>
      </c>
      <c r="H41" s="176">
        <f>720000*(1+1+1)</f>
        <v>2160000</v>
      </c>
      <c r="I41" s="176">
        <f>720000*(1+1+1)</f>
        <v>2160000</v>
      </c>
      <c r="J41" s="176">
        <f>720000*(1+1)</f>
        <v>1440000</v>
      </c>
      <c r="K41" s="176">
        <f>720000*(1)</f>
        <v>720000</v>
      </c>
      <c r="L41" s="177" t="s">
        <v>58</v>
      </c>
      <c r="M41" s="177" t="s">
        <v>58</v>
      </c>
      <c r="N41" s="176">
        <f>SUM(B41,C41,D41,E41,F41,G41,H41,I41,J41,K41)</f>
        <v>19440000</v>
      </c>
    </row>
    <row r="42" spans="1:14" s="164" customFormat="1" ht="46.5" customHeight="1">
      <c r="A42" s="175" t="s">
        <v>62</v>
      </c>
      <c r="B42" s="176">
        <f>1500000*2</f>
        <v>3000000</v>
      </c>
      <c r="C42" s="176">
        <f>1500000*(2+2)</f>
        <v>6000000</v>
      </c>
      <c r="D42" s="176">
        <f>1500000*(2+2+2)</f>
        <v>9000000</v>
      </c>
      <c r="E42" s="176">
        <f>1500000*(2+2+2+2)</f>
        <v>12000000</v>
      </c>
      <c r="F42" s="176">
        <f>1500000*(1+2+2+2)</f>
        <v>10500000</v>
      </c>
      <c r="G42" s="176">
        <f>1500000*(1+1+2+2)</f>
        <v>9000000</v>
      </c>
      <c r="H42" s="176">
        <f>1500000*(1+1+1+2)</f>
        <v>7500000</v>
      </c>
      <c r="I42" s="176">
        <f>1500000*(1+1+1)</f>
        <v>4500000</v>
      </c>
      <c r="J42" s="176">
        <f>1500000*(1+1)</f>
        <v>3000000</v>
      </c>
      <c r="K42" s="176">
        <f>1500000*(1)</f>
        <v>1500000</v>
      </c>
      <c r="L42" s="177" t="s">
        <v>58</v>
      </c>
      <c r="M42" s="177" t="s">
        <v>58</v>
      </c>
      <c r="N42" s="176">
        <f>SUM(B42,C42,D42,E42,F42,G42,H42,I42,J42,K42)</f>
        <v>66000000</v>
      </c>
    </row>
    <row r="43" spans="1:14" ht="21.75">
      <c r="A43" s="86" t="s">
        <v>7</v>
      </c>
      <c r="B43" s="178">
        <f>SUM(B40,B41,B42)</f>
        <v>3720000</v>
      </c>
      <c r="C43" s="178">
        <f aca="true" t="shared" si="8" ref="C43:N43">SUM(C40,C41,C42)</f>
        <v>7440000</v>
      </c>
      <c r="D43" s="184">
        <f t="shared" si="8"/>
        <v>11460000</v>
      </c>
      <c r="E43" s="178">
        <f t="shared" si="8"/>
        <v>15180000</v>
      </c>
      <c r="F43" s="178">
        <f t="shared" si="8"/>
        <v>13680000</v>
      </c>
      <c r="G43" s="178">
        <f t="shared" si="8"/>
        <v>12180000</v>
      </c>
      <c r="H43" s="178">
        <f t="shared" si="8"/>
        <v>9960000</v>
      </c>
      <c r="I43" s="178">
        <f t="shared" si="8"/>
        <v>6960000</v>
      </c>
      <c r="J43" s="178">
        <f t="shared" si="8"/>
        <v>4440000</v>
      </c>
      <c r="K43" s="178">
        <f t="shared" si="8"/>
        <v>2220000</v>
      </c>
      <c r="L43" s="177" t="s">
        <v>58</v>
      </c>
      <c r="M43" s="177" t="s">
        <v>58</v>
      </c>
      <c r="N43" s="178">
        <f t="shared" si="8"/>
        <v>87240000</v>
      </c>
    </row>
  </sheetData>
  <sheetProtection/>
  <mergeCells count="7">
    <mergeCell ref="A1:P1"/>
    <mergeCell ref="A2:P2"/>
    <mergeCell ref="A21:O21"/>
    <mergeCell ref="A22:O22"/>
    <mergeCell ref="A37:N37"/>
    <mergeCell ref="A38:A39"/>
    <mergeCell ref="B38:N38"/>
  </mergeCells>
  <printOptions/>
  <pageMargins left="0.2362204724409449" right="0.1968503937007874" top="0.7480314960629921" bottom="0.6299212598425197" header="0.5118110236220472" footer="0.5118110236220472"/>
  <pageSetup horizontalDpi="600" verticalDpi="600" orientation="landscape" paperSize="9" scale="88" r:id="rId3"/>
  <headerFooter alignWithMargins="0">
    <oddHeader>&amp;R&amp;"Arial,ตัวหนา"&amp;16เอกสารแนบหมายเลข 3.3_4)</oddHeader>
  </headerFooter>
  <colBreaks count="1" manualBreakCount="1">
    <brk id="1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itsc</dc:creator>
  <cp:keywords/>
  <dc:description/>
  <cp:lastModifiedBy>jayda_p</cp:lastModifiedBy>
  <cp:lastPrinted>2018-09-25T07:48:05Z</cp:lastPrinted>
  <dcterms:created xsi:type="dcterms:W3CDTF">2011-01-18T07:57:49Z</dcterms:created>
  <dcterms:modified xsi:type="dcterms:W3CDTF">2019-02-01T09:24:22Z</dcterms:modified>
  <cp:category/>
  <cp:version/>
  <cp:contentType/>
  <cp:contentStatus/>
</cp:coreProperties>
</file>